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Noviembre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Pagados'!$B$1:$BH$130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Pagados'!$D$1:$D$127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26" i="4" l="1"/>
  <c r="BG126" i="4"/>
  <c r="AS126" i="4" l="1"/>
  <c r="BF126" i="4"/>
  <c r="BE126" i="4" l="1"/>
  <c r="AR126" i="4"/>
  <c r="AQ126" i="4"/>
  <c r="BD126" i="4" l="1"/>
  <c r="BC126" i="4" l="1"/>
  <c r="AP126" i="4"/>
  <c r="AO126" i="4" l="1"/>
  <c r="BB126" i="4"/>
  <c r="BA126" i="4" l="1"/>
  <c r="AN126" i="4"/>
  <c r="AM126" i="4" l="1"/>
  <c r="AZ126" i="4"/>
  <c r="AY126" i="4" l="1"/>
  <c r="AL126" i="4"/>
  <c r="AX120" i="4" l="1"/>
  <c r="AX109" i="4"/>
  <c r="AX64" i="4"/>
  <c r="AX62" i="4" s="1"/>
  <c r="AX26" i="4"/>
  <c r="AX16" i="4"/>
  <c r="AX9" i="4"/>
  <c r="AK120" i="4"/>
  <c r="AK62" i="4" s="1"/>
  <c r="AK9" i="4"/>
  <c r="AK126" i="4" l="1"/>
  <c r="AX126" i="4"/>
  <c r="AJ126" i="4" l="1"/>
  <c r="AW126" i="4"/>
  <c r="BH126" i="4" l="1"/>
  <c r="AV126" i="4"/>
  <c r="AU126" i="4"/>
  <c r="AI126" i="4"/>
  <c r="AG126" i="4" l="1"/>
  <c r="Y64" i="4" l="1"/>
  <c r="AF126" i="4" l="1"/>
  <c r="AE126" i="4"/>
  <c r="AH126" i="4" l="1"/>
  <c r="AD126" i="4" l="1"/>
  <c r="AC126" i="4"/>
  <c r="AB120" i="4" l="1"/>
  <c r="AB109" i="4"/>
  <c r="AB96" i="4"/>
  <c r="AB64" i="4"/>
  <c r="AB54" i="4"/>
  <c r="AB50" i="4"/>
  <c r="AB26" i="4"/>
  <c r="AB23" i="4"/>
  <c r="AB16" i="4"/>
  <c r="AB11" i="4"/>
  <c r="AA120" i="4"/>
  <c r="AA109" i="4"/>
  <c r="AA96" i="4"/>
  <c r="AA64" i="4"/>
  <c r="AA54" i="4"/>
  <c r="AA50" i="4"/>
  <c r="AA26" i="4"/>
  <c r="AA23" i="4"/>
  <c r="AA16" i="4"/>
  <c r="AA11" i="4"/>
  <c r="AA9" i="4" l="1"/>
  <c r="AA62" i="4" l="1"/>
  <c r="AA126" i="4" s="1"/>
  <c r="AB62" i="4" l="1"/>
  <c r="AB9" i="4"/>
  <c r="AB126" i="4" l="1"/>
  <c r="Y26" i="4"/>
  <c r="Z11" i="4"/>
  <c r="Y11" i="4"/>
  <c r="Z120" i="4"/>
  <c r="Y120" i="4"/>
  <c r="W120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Z64" i="4"/>
  <c r="F67" i="4"/>
  <c r="H67" i="4"/>
  <c r="J67" i="4"/>
  <c r="F68" i="4"/>
  <c r="H68" i="4"/>
  <c r="J68" i="4"/>
  <c r="F69" i="4"/>
  <c r="H69" i="4"/>
  <c r="J69" i="4"/>
  <c r="F70" i="4"/>
  <c r="F76" i="4"/>
  <c r="H76" i="4"/>
  <c r="J76" i="4"/>
  <c r="F77" i="4"/>
  <c r="H77" i="4"/>
  <c r="I77" i="4"/>
  <c r="I64" i="4" s="1"/>
  <c r="J77" i="4"/>
  <c r="F78" i="4"/>
  <c r="G78" i="4"/>
  <c r="H78" i="4"/>
  <c r="F79" i="4"/>
  <c r="G79" i="4"/>
  <c r="H79" i="4"/>
  <c r="F80" i="4"/>
  <c r="H80" i="4"/>
  <c r="E96" i="4"/>
  <c r="G96" i="4"/>
  <c r="I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F102" i="4"/>
  <c r="F96" i="4" s="1"/>
  <c r="H102" i="4"/>
  <c r="H96" i="4" s="1"/>
  <c r="J102" i="4"/>
  <c r="J96" i="4" s="1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X120" i="4"/>
  <c r="F26" i="4"/>
  <c r="H16" i="4" l="1"/>
  <c r="S62" i="4"/>
  <c r="O62" i="4"/>
  <c r="J64" i="4"/>
  <c r="J62" i="4" s="1"/>
  <c r="Y62" i="4"/>
  <c r="W62" i="4"/>
  <c r="K62" i="4"/>
  <c r="U9" i="4"/>
  <c r="G64" i="4"/>
  <c r="G62" i="4" s="1"/>
  <c r="Y9" i="4"/>
  <c r="Q9" i="4"/>
  <c r="M9" i="4"/>
  <c r="H26" i="4"/>
  <c r="H9" i="4" s="1"/>
  <c r="X9" i="4"/>
  <c r="P9" i="4"/>
  <c r="V62" i="4"/>
  <c r="N62" i="4"/>
  <c r="H64" i="4"/>
  <c r="H62" i="4" s="1"/>
  <c r="T9" i="4"/>
  <c r="L9" i="4"/>
  <c r="R62" i="4"/>
  <c r="F16" i="4"/>
  <c r="F9" i="4" s="1"/>
  <c r="E26" i="4"/>
  <c r="E9" i="4" s="1"/>
  <c r="J16" i="4"/>
  <c r="Z62" i="4"/>
  <c r="X62" i="4"/>
  <c r="T62" i="4"/>
  <c r="P62" i="4"/>
  <c r="L62" i="4"/>
  <c r="E62" i="4"/>
  <c r="I62" i="4"/>
  <c r="F64" i="4"/>
  <c r="F62" i="4" s="1"/>
  <c r="U62" i="4"/>
  <c r="Q62" i="4"/>
  <c r="M62" i="4"/>
  <c r="J26" i="4"/>
  <c r="N9" i="4"/>
  <c r="Z9" i="4"/>
  <c r="V9" i="4"/>
  <c r="R9" i="4"/>
  <c r="W9" i="4"/>
  <c r="S9" i="4"/>
  <c r="O9" i="4"/>
  <c r="K9" i="4"/>
  <c r="G9" i="4"/>
  <c r="I9" i="4"/>
  <c r="K126" i="4" l="1"/>
  <c r="S126" i="4"/>
  <c r="O126" i="4"/>
  <c r="W126" i="4"/>
  <c r="U126" i="4"/>
  <c r="V126" i="4"/>
  <c r="M126" i="4"/>
  <c r="N126" i="4"/>
  <c r="P126" i="4"/>
  <c r="I126" i="4"/>
  <c r="X126" i="4"/>
  <c r="R126" i="4"/>
  <c r="Y126" i="4"/>
  <c r="H126" i="4"/>
  <c r="J9" i="4"/>
  <c r="J126" i="4" s="1"/>
  <c r="L126" i="4"/>
  <c r="Q126" i="4"/>
  <c r="G126" i="4"/>
  <c r="T126" i="4"/>
  <c r="E126" i="4"/>
  <c r="F126" i="4"/>
  <c r="Z126" i="4"/>
</calcChain>
</file>

<file path=xl/comments1.xml><?xml version="1.0" encoding="utf-8"?>
<comments xmlns="http://schemas.openxmlformats.org/spreadsheetml/2006/main">
  <authors>
    <author>D30474752</author>
  </authors>
  <commentList>
    <comment ref="D84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<sst xmlns="http://schemas.openxmlformats.org/spreadsheetml/2006/main" count="166" uniqueCount="139">
  <si>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</si>
  <si>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</si>
  <si>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</si>
  <si>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</si>
  <si>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</si>
  <si>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</si>
  <si>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</si>
  <si>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</si>
  <si>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</si>
  <si>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</si>
  <si>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</si>
  <si>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</si>
  <si>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</si>
  <si>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</si>
  <si>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</si>
  <si>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</si>
  <si>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</si>
  <si>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</si>
  <si>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</si>
  <si>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</si>
  <si>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</si>
  <si>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</si>
  <si>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</si>
  <si>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</si>
  <si>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</si>
  <si>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</si>
  <si>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</si>
  <si>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</si>
  <si>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</si>
  <si>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</si>
  <si>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</si>
  <si>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</si>
  <si>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</si>
  <si>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</si>
  <si>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</si>
  <si>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</si>
  <si>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</si>
  <si>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</si>
  <si>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</si>
  <si>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</si>
  <si>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</si>
  <si>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</si>
  <si>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</si>
  <si>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</si>
  <si>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</si>
  <si>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</si>
  <si>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</si>
  <si>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</si>
  <si>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</si>
  <si>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</si>
  <si>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</si>
  <si>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</si>
  <si>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</si>
  <si>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</si>
  <si>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</si>
  <si>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</si>
  <si>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</si>
  <si>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</si>
  <si>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</si>
  <si>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</si>
  <si>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</si>
  <si>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</si>
  <si>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</si>
  <si>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</si>
  <si>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</si>
  <si>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</si>
  <si>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</si>
  <si>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</si>
  <si>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</si>
  <si>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</si>
  <si>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</si>
  <si>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</si>
  <si>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</si>
  <si>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</si>
  <si>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</si>
  <si>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</si>
  <si>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</si>
  <si>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</si>
  <si>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</si>
  <si>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</si>
  <si>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</si>
  <si>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</si>
  <si>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</si>
  <si>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</si>
  <si>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</si>
  <si>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</si>
  <si>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</si>
  <si>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</si>
  <si>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</si>
  <si>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</si>
  <si>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</si>
  <si>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</si>
  <si>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</si>
  <si>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</si>
  <si>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</si>
  <si>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</si>
  <si>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</si>
  <si>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</si>
  <si>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</si>
  <si>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</si>
  <si>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</si>
  <si>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</si>
  <si>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</si>
  <si>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</si>
  <si>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</si>
  <si>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</si>
  <si>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</si>
  <si>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</si>
  <si>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</si>
  <si>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</si>
  <si>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</si>
  <si>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</si>
  <si>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</si>
  <si>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</si>
  <si>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</si>
  <si>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</si>
  <si>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</si>
  <si>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</si>
  <si>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Amortización MAYO</t>
  </si>
  <si>
    <t>Interés (*) MAYO</t>
  </si>
  <si>
    <t>Amortización JUNIO</t>
  </si>
  <si>
    <t>Interés (*) JUNIO</t>
  </si>
  <si>
    <t>Títulos Proveedores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</si>
  <si>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</si>
  <si>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</si>
  <si>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</si>
  <si>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</si>
  <si>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</si>
  <si>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</si>
  <si>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1.7. Varios</t>
  </si>
  <si>
    <t>1.8. Títulos Públicos</t>
  </si>
  <si>
    <t>Interés (*) OCTUBRE</t>
  </si>
  <si>
    <t>Amortización OCTUBRE</t>
  </si>
  <si>
    <t>Interés (*) NOVIEMBRE</t>
  </si>
  <si>
    <t>Amortización NOVIEMBRE</t>
  </si>
  <si>
    <t>Interés (*) DICIEMBRE</t>
  </si>
  <si>
    <t>Amortización DICIEMBRE</t>
  </si>
  <si>
    <t>(**) Pagado a Diciembre 2020</t>
  </si>
  <si>
    <t>BIRF 8093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</si>
</sst>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6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  <xf numFmtId="3" fontId="24" fillId="24" borderId="22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  <xf numFmtId="4" fontId="39" fillId="25" borderId="0" xfId="0" applyNumberFormat="1" applyFont="1" applyFill="1" applyAlignment="1">
      <alignment horizontal="right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333375</xdr:colOff>
      <xdr:row>1</xdr:row>
      <xdr:rowOff>38100</xdr:rowOff>
    </xdr:from>
    <xdr:to>
      <xdr:col>59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H142"/>
  <sheetViews>
    <sheetView showGridLines="0" tabSelected="1" view="pageBreakPreview" zoomScaleNormal="100" zoomScaleSheetLayoutView="100" workbookViewId="0">
      <pane xSplit="4" ySplit="8" topLeftCell="AH9" activePane="bottomRight" state="frozen"/>
      <selection activeCell="B65" sqref="B65"/>
      <selection pane="topRight" activeCell="B65" sqref="B65"/>
      <selection pane="bottomLeft" activeCell="B65" sqref="B65"/>
      <selection pane="bottomRight" activeCell="AI9" sqref="AI9"/>
    </sheetView>
  </sheetViews>
  <sheetFormatPr baseColWidth="10" defaultColWidth="10.7265625" defaultRowHeight="10.5" outlineLevelRow="2" x14ac:dyDescent="0.25"/>
  <cols>
    <col min="1" max="1" width="11.453125" style="6" customWidth="1"/>
    <col min="2" max="2" width="0.81640625" style="6" customWidth="1"/>
    <col min="3" max="3" width="1.54296875" style="6" customWidth="1"/>
    <col min="4" max="4" width="54.7265625" style="35" customWidth="1"/>
    <col min="5" max="6" width="15.26953125" style="6" customWidth="1"/>
    <col min="7" max="8" width="15" style="6" customWidth="1"/>
    <col min="9" max="10" width="13.54296875" style="6" customWidth="1"/>
    <col min="11" max="12" width="14.453125" style="6" customWidth="1"/>
    <col min="13" max="13" width="13.26953125" style="6" customWidth="1"/>
    <col min="14" max="14" width="13.7265625" style="6" customWidth="1"/>
    <col min="15" max="16" width="13.54296875" style="6" customWidth="1"/>
    <col min="17" max="17" width="12.453125" style="6" customWidth="1"/>
    <col min="18" max="18" width="14" style="6" customWidth="1"/>
    <col min="19" max="20" width="13.54296875" style="6" customWidth="1"/>
    <col min="21" max="21" width="17.7265625" style="6" customWidth="1"/>
    <col min="22" max="22" width="14.26953125" style="6" customWidth="1"/>
    <col min="23" max="23" width="15.54296875" style="6" customWidth="1"/>
    <col min="24" max="24" width="16.7265625" style="6" customWidth="1"/>
    <col min="25" max="25" width="15.54296875" style="45" customWidth="1"/>
    <col min="26" max="26" width="16.7265625" style="45" customWidth="1"/>
    <col min="27" max="27" width="15.453125" style="6" customWidth="1"/>
    <col min="28" max="28" width="16.81640625" style="6" customWidth="1"/>
    <col min="29" max="29" width="15.453125" style="6" customWidth="1"/>
    <col min="30" max="30" width="16.81640625" style="6" customWidth="1"/>
    <col min="31" max="31" width="15.453125" style="6" customWidth="1"/>
    <col min="32" max="32" width="16.81640625" style="6" customWidth="1"/>
    <col min="33" max="34" width="15.453125" style="6" customWidth="1"/>
    <col min="35" max="35" width="16.81640625" style="6" bestFit="1" customWidth="1"/>
    <col min="36" max="36" width="18.7265625" style="6" bestFit="1" customWidth="1"/>
    <col min="37" max="46" width="18.7265625" style="6" customWidth="1"/>
    <col min="47" max="47" width="22.1796875" style="6" bestFit="1" customWidth="1"/>
    <col min="48" max="59" width="22.1796875" style="6" customWidth="1"/>
    <col min="60" max="60" width="19.453125" style="6" bestFit="1" customWidth="1"/>
    <col min="61" max="16384" width="10.7265625" style="6"/>
  </cols>
  <sheetData>
    <row r="1" spans="2:60" s="3" customFormat="1" ht="18.75" customHeight="1" x14ac:dyDescent="0.3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60" s="3" customFormat="1" ht="18.75" customHeight="1" x14ac:dyDescent="0.3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60" s="3" customFormat="1" ht="18.75" customHeight="1" x14ac:dyDescent="0.3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60" s="3" customFormat="1" ht="18.75" customHeight="1" x14ac:dyDescent="0.4">
      <c r="B4" s="2"/>
      <c r="D4" s="5" t="s">
        <v>109</v>
      </c>
      <c r="E4" s="4"/>
      <c r="F4" s="4"/>
      <c r="G4" s="4"/>
      <c r="H4" s="4"/>
      <c r="I4" s="4"/>
      <c r="J4" s="4"/>
      <c r="Y4" s="42"/>
      <c r="Z4" s="42"/>
    </row>
    <row r="5" spans="2:60" s="3" customFormat="1" ht="18.75" customHeight="1" thickBot="1" x14ac:dyDescent="0.4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60" ht="13.5" customHeight="1" thickBot="1" x14ac:dyDescent="0.3">
      <c r="D6" s="7"/>
      <c r="E6" s="60">
        <v>2005</v>
      </c>
      <c r="F6" s="61"/>
      <c r="G6" s="60">
        <v>2006</v>
      </c>
      <c r="H6" s="61"/>
      <c r="I6" s="60">
        <v>2007</v>
      </c>
      <c r="J6" s="61"/>
      <c r="K6" s="60">
        <v>2008</v>
      </c>
      <c r="L6" s="61"/>
      <c r="M6" s="60">
        <v>2009</v>
      </c>
      <c r="N6" s="61"/>
      <c r="O6" s="60">
        <v>2010</v>
      </c>
      <c r="P6" s="61"/>
      <c r="Q6" s="60">
        <v>2011</v>
      </c>
      <c r="R6" s="61"/>
      <c r="S6" s="60">
        <v>2012</v>
      </c>
      <c r="T6" s="61"/>
      <c r="U6" s="60">
        <v>2013</v>
      </c>
      <c r="V6" s="61"/>
      <c r="W6" s="60">
        <v>2014</v>
      </c>
      <c r="X6" s="61"/>
      <c r="Y6" s="64">
        <v>2015</v>
      </c>
      <c r="Z6" s="63"/>
      <c r="AA6" s="60">
        <v>2016</v>
      </c>
      <c r="AB6" s="63"/>
      <c r="AC6" s="60">
        <v>2017</v>
      </c>
      <c r="AD6" s="63"/>
      <c r="AE6" s="60">
        <v>2018</v>
      </c>
      <c r="AF6" s="63"/>
      <c r="AG6" s="60">
        <v>2019</v>
      </c>
      <c r="AH6" s="62"/>
      <c r="AI6" s="62">
        <v>2020</v>
      </c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</row>
    <row r="7" spans="2:60" s="9" customFormat="1" ht="11" thickBot="1" x14ac:dyDescent="0.3">
      <c r="B7" s="57" t="s">
        <v>21</v>
      </c>
      <c r="C7" s="58"/>
      <c r="D7" s="59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64</v>
      </c>
      <c r="U7" s="8" t="s">
        <v>22</v>
      </c>
      <c r="V7" s="8" t="s">
        <v>64</v>
      </c>
      <c r="W7" s="8" t="s">
        <v>22</v>
      </c>
      <c r="X7" s="8" t="s">
        <v>64</v>
      </c>
      <c r="Y7" s="46" t="s">
        <v>22</v>
      </c>
      <c r="Z7" s="46" t="s">
        <v>64</v>
      </c>
      <c r="AA7" s="46" t="s">
        <v>22</v>
      </c>
      <c r="AB7" s="46" t="s">
        <v>64</v>
      </c>
      <c r="AC7" s="46" t="s">
        <v>22</v>
      </c>
      <c r="AD7" s="46" t="s">
        <v>64</v>
      </c>
      <c r="AE7" s="46" t="s">
        <v>22</v>
      </c>
      <c r="AF7" s="46" t="s">
        <v>64</v>
      </c>
      <c r="AG7" s="46" t="s">
        <v>22</v>
      </c>
      <c r="AH7" s="46" t="s">
        <v>64</v>
      </c>
      <c r="AI7" s="8" t="s">
        <v>101</v>
      </c>
      <c r="AJ7" s="8" t="s">
        <v>110</v>
      </c>
      <c r="AK7" s="8" t="s">
        <v>114</v>
      </c>
      <c r="AL7" s="8" t="s">
        <v>117</v>
      </c>
      <c r="AM7" s="8" t="s">
        <v>118</v>
      </c>
      <c r="AN7" s="8" t="s">
        <v>120</v>
      </c>
      <c r="AO7" s="8" t="s">
        <v>124</v>
      </c>
      <c r="AP7" s="8" t="s">
        <v>126</v>
      </c>
      <c r="AQ7" s="8" t="s">
        <v>128</v>
      </c>
      <c r="AR7" s="8" t="s">
        <v>132</v>
      </c>
      <c r="AS7" s="8" t="s">
        <v>134</v>
      </c>
      <c r="AT7" s="8" t="s">
        <v>136</v>
      </c>
      <c r="AU7" s="8" t="s">
        <v>102</v>
      </c>
      <c r="AV7" s="8" t="s">
        <v>103</v>
      </c>
      <c r="AW7" s="8" t="s">
        <v>111</v>
      </c>
      <c r="AX7" s="8" t="s">
        <v>113</v>
      </c>
      <c r="AY7" s="8" t="s">
        <v>116</v>
      </c>
      <c r="AZ7" s="8" t="s">
        <v>119</v>
      </c>
      <c r="BA7" s="8" t="s">
        <v>121</v>
      </c>
      <c r="BB7" s="8" t="s">
        <v>123</v>
      </c>
      <c r="BC7" s="8" t="s">
        <v>125</v>
      </c>
      <c r="BD7" s="8" t="s">
        <v>127</v>
      </c>
      <c r="BE7" s="8" t="s">
        <v>131</v>
      </c>
      <c r="BF7" s="8" t="s">
        <v>133</v>
      </c>
      <c r="BG7" s="8" t="s">
        <v>135</v>
      </c>
      <c r="BH7" s="8" t="s">
        <v>104</v>
      </c>
    </row>
    <row r="8" spans="2:60" s="14" customFormat="1" ht="6.75" customHeight="1" x14ac:dyDescent="0.25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38"/>
    </row>
    <row r="9" spans="2:60" s="14" customFormat="1" ht="12" customHeight="1" x14ac:dyDescent="0.25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49">
        <v>141344273.5572646</v>
      </c>
      <c r="AD9" s="49">
        <v>75916511.340916947</v>
      </c>
      <c r="AE9" s="49">
        <v>310425067.48120964</v>
      </c>
      <c r="AF9" s="49">
        <v>637897053.35810959</v>
      </c>
      <c r="AG9" s="49">
        <v>1066543578.9628488</v>
      </c>
      <c r="AH9" s="49">
        <v>1573283158.18624</v>
      </c>
      <c r="AI9" s="49">
        <v>154407607.62</v>
      </c>
      <c r="AJ9" s="49">
        <v>155337592.75</v>
      </c>
      <c r="AK9" s="49">
        <f>+AK11+AK16+AK23+AK26</f>
        <v>172271343.90162104</v>
      </c>
      <c r="AL9" s="49">
        <v>91479465.269999996</v>
      </c>
      <c r="AM9" s="49">
        <v>92473543.61999999</v>
      </c>
      <c r="AN9" s="49">
        <v>111032503.65767953</v>
      </c>
      <c r="AO9" s="49">
        <v>94272989.229999989</v>
      </c>
      <c r="AP9" s="49">
        <v>95236409.200000003</v>
      </c>
      <c r="AQ9" s="49">
        <v>119589137.28091505</v>
      </c>
      <c r="AR9" s="49">
        <v>299824220.08999997</v>
      </c>
      <c r="AS9" s="49">
        <v>300932149.76999998</v>
      </c>
      <c r="AT9" s="49">
        <v>324241983.95999998</v>
      </c>
      <c r="AU9" s="49">
        <v>2011098975.3685329</v>
      </c>
      <c r="AV9" s="49">
        <v>108197806</v>
      </c>
      <c r="AW9" s="49">
        <v>92625279.560000002</v>
      </c>
      <c r="AX9" s="49">
        <f>+AX11+AX16+AX23+AX26</f>
        <v>93865500.011220872</v>
      </c>
      <c r="AY9" s="49">
        <v>34591297.660000004</v>
      </c>
      <c r="AZ9" s="49">
        <v>33439465.09</v>
      </c>
      <c r="BA9" s="49">
        <v>35949091.956318669</v>
      </c>
      <c r="BB9" s="49">
        <v>30751332.079999998</v>
      </c>
      <c r="BC9" s="49">
        <v>30484942.600000001</v>
      </c>
      <c r="BD9" s="49">
        <v>409209311.83325559</v>
      </c>
      <c r="BE9" s="49">
        <v>152271258.41</v>
      </c>
      <c r="BF9" s="49">
        <v>166708614.21000001</v>
      </c>
      <c r="BG9" s="49">
        <v>566855977.17999995</v>
      </c>
      <c r="BH9" s="49">
        <v>1754949876.5817852</v>
      </c>
    </row>
    <row r="10" spans="2:60" s="14" customFormat="1" ht="6.75" customHeight="1" outlineLevel="1" x14ac:dyDescent="0.25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</row>
    <row r="11" spans="2:60" s="25" customFormat="1" ht="12" customHeight="1" outlineLevel="1" x14ac:dyDescent="0.25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49">
        <v>19441914.977264605</v>
      </c>
      <c r="AD11" s="49">
        <v>771532.37645965733</v>
      </c>
      <c r="AE11" s="49">
        <v>2477189.4978431496</v>
      </c>
      <c r="AF11" s="49">
        <v>9521.3337191656119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</row>
    <row r="12" spans="2:60" s="25" customFormat="1" ht="12" customHeight="1" outlineLevel="2" x14ac:dyDescent="0.2">
      <c r="B12" s="22"/>
      <c r="C12" s="23"/>
      <c r="D12" s="26" t="s">
        <v>83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0">
        <v>12196531.896477535</v>
      </c>
      <c r="AD12" s="50">
        <v>186363.5353018915</v>
      </c>
      <c r="AE12" s="50">
        <v>2477189.4978431496</v>
      </c>
      <c r="AF12" s="50">
        <v>9521.3337191656119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</row>
    <row r="13" spans="2:60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0">
        <v>6835759.1894791229</v>
      </c>
      <c r="AD13" s="50">
        <v>567730.22582980583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</row>
    <row r="14" spans="2:60" s="25" customFormat="1" ht="12" customHeight="1" outlineLevel="2" x14ac:dyDescent="0.2">
      <c r="B14" s="22"/>
      <c r="C14" s="23"/>
      <c r="D14" s="26" t="s">
        <v>66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0">
        <v>409623.89130794769</v>
      </c>
      <c r="AD14" s="50">
        <v>17438.615327959989</v>
      </c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</row>
    <row r="15" spans="2:60" s="14" customFormat="1" ht="6.75" customHeight="1" outlineLevel="1" x14ac:dyDescent="0.25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</row>
    <row r="16" spans="2:60" s="25" customFormat="1" ht="12" customHeight="1" outlineLevel="1" x14ac:dyDescent="0.25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49">
        <v>14188759.120000001</v>
      </c>
      <c r="AD16" s="49">
        <v>8143446.8887363952</v>
      </c>
      <c r="AE16" s="49">
        <v>28100297.450000003</v>
      </c>
      <c r="AF16" s="49">
        <v>14324443.794390405</v>
      </c>
      <c r="AG16" s="49">
        <v>48226553.095759995</v>
      </c>
      <c r="AH16" s="49">
        <v>19771996.656239998</v>
      </c>
      <c r="AI16" s="49">
        <v>0</v>
      </c>
      <c r="AJ16" s="49">
        <v>0</v>
      </c>
      <c r="AK16" s="49">
        <v>15685328.05162104</v>
      </c>
      <c r="AL16" s="49">
        <v>0</v>
      </c>
      <c r="AM16" s="49">
        <v>0</v>
      </c>
      <c r="AN16" s="49">
        <v>17639114.337679528</v>
      </c>
      <c r="AO16" s="49">
        <v>0</v>
      </c>
      <c r="AP16" s="49">
        <v>0</v>
      </c>
      <c r="AQ16" s="49">
        <v>19198786.030915074</v>
      </c>
      <c r="AR16" s="49">
        <v>0</v>
      </c>
      <c r="AS16" s="49">
        <v>0</v>
      </c>
      <c r="AT16" s="49">
        <v>21369150.09</v>
      </c>
      <c r="AU16" s="49">
        <v>73892378.510215655</v>
      </c>
      <c r="AV16" s="49">
        <v>0</v>
      </c>
      <c r="AW16" s="49">
        <v>0</v>
      </c>
      <c r="AX16" s="49">
        <f>AX18</f>
        <v>5365918.1012208713</v>
      </c>
      <c r="AY16" s="49">
        <v>0</v>
      </c>
      <c r="AZ16" s="49">
        <v>0</v>
      </c>
      <c r="BA16" s="49">
        <v>6219836.5063186726</v>
      </c>
      <c r="BB16" s="49">
        <v>0</v>
      </c>
      <c r="BC16" s="49">
        <v>0</v>
      </c>
      <c r="BD16" s="49">
        <v>5992740.3932555607</v>
      </c>
      <c r="BE16" s="49">
        <v>0</v>
      </c>
      <c r="BF16" s="49">
        <v>0</v>
      </c>
      <c r="BG16" s="49">
        <v>6527593.0200000005</v>
      </c>
      <c r="BH16" s="49">
        <v>24106088.020795103</v>
      </c>
    </row>
    <row r="17" spans="2:60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2:60" s="25" customFormat="1" ht="12" customHeight="1" outlineLevel="2" x14ac:dyDescent="0.2">
      <c r="B18" s="22"/>
      <c r="C18" s="23"/>
      <c r="D18" s="26" t="s">
        <v>68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0">
        <v>14188759.120000001</v>
      </c>
      <c r="AD18" s="50">
        <v>8143446.8887363952</v>
      </c>
      <c r="AE18" s="50">
        <v>28100297.450000003</v>
      </c>
      <c r="AF18" s="50">
        <v>14324443.794390405</v>
      </c>
      <c r="AG18" s="50">
        <v>48226553.095759995</v>
      </c>
      <c r="AH18" s="50">
        <v>19771996.656239998</v>
      </c>
      <c r="AI18" s="50">
        <v>0</v>
      </c>
      <c r="AJ18" s="50">
        <v>0</v>
      </c>
      <c r="AK18" s="50">
        <v>15685328.05162104</v>
      </c>
      <c r="AL18" s="50">
        <v>0</v>
      </c>
      <c r="AM18" s="50">
        <v>0</v>
      </c>
      <c r="AN18" s="50">
        <v>17639114.337679528</v>
      </c>
      <c r="AO18" s="50">
        <v>0</v>
      </c>
      <c r="AP18" s="50">
        <v>0</v>
      </c>
      <c r="AQ18" s="50">
        <v>19198786.030915074</v>
      </c>
      <c r="AR18" s="50">
        <v>0</v>
      </c>
      <c r="AS18" s="50">
        <v>0</v>
      </c>
      <c r="AT18" s="50">
        <v>21369150.09</v>
      </c>
      <c r="AU18" s="50">
        <v>73892378.510215655</v>
      </c>
      <c r="AV18" s="50">
        <v>0</v>
      </c>
      <c r="AW18" s="50">
        <v>0</v>
      </c>
      <c r="AX18" s="50">
        <v>5365918.1012208713</v>
      </c>
      <c r="AY18" s="50">
        <v>0</v>
      </c>
      <c r="AZ18" s="50">
        <v>0</v>
      </c>
      <c r="BA18" s="50">
        <v>6219836.5063186716</v>
      </c>
      <c r="BB18" s="50">
        <v>0</v>
      </c>
      <c r="BC18" s="50">
        <v>0</v>
      </c>
      <c r="BD18" s="50">
        <v>5992740.3932555597</v>
      </c>
      <c r="BE18" s="50">
        <v>0</v>
      </c>
      <c r="BF18" s="50">
        <v>0</v>
      </c>
      <c r="BG18" s="50">
        <v>6527593.0200000005</v>
      </c>
      <c r="BH18" s="50">
        <v>24106088.020795103</v>
      </c>
    </row>
    <row r="19" spans="2:60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</row>
    <row r="20" spans="2:60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</row>
    <row r="21" spans="2:60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2:60" s="14" customFormat="1" ht="6.75" customHeight="1" outlineLevel="1" x14ac:dyDescent="0.25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2:60" s="25" customFormat="1" ht="12" customHeight="1" outlineLevel="1" x14ac:dyDescent="0.25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2:60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2:60" s="14" customFormat="1" ht="6.75" customHeight="1" outlineLevel="1" x14ac:dyDescent="0.25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2:60" s="25" customFormat="1" ht="12" customHeight="1" outlineLevel="1" x14ac:dyDescent="0.25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49">
        <v>107713599.45999999</v>
      </c>
      <c r="AD26" s="49">
        <v>67001532.075720891</v>
      </c>
      <c r="AE26" s="49">
        <v>279847580.5333665</v>
      </c>
      <c r="AF26" s="49">
        <v>623563088.23000002</v>
      </c>
      <c r="AG26" s="49">
        <v>1018317025.8670888</v>
      </c>
      <c r="AH26" s="49">
        <v>1553511161.53</v>
      </c>
      <c r="AI26" s="49">
        <v>154407607.62</v>
      </c>
      <c r="AJ26" s="49">
        <v>155337592.75</v>
      </c>
      <c r="AK26" s="49">
        <v>156586015.84999999</v>
      </c>
      <c r="AL26" s="49">
        <v>91479465.269999996</v>
      </c>
      <c r="AM26" s="49">
        <v>92473543.61999999</v>
      </c>
      <c r="AN26" s="49">
        <v>93393389.319999993</v>
      </c>
      <c r="AO26" s="49">
        <v>94272989.229999989</v>
      </c>
      <c r="AP26" s="49">
        <v>95236409.200000003</v>
      </c>
      <c r="AQ26" s="49">
        <v>100390351.24999999</v>
      </c>
      <c r="AR26" s="49">
        <v>299824220.08999997</v>
      </c>
      <c r="AS26" s="49">
        <v>300910246.27999997</v>
      </c>
      <c r="AT26" s="49">
        <v>302872833.87</v>
      </c>
      <c r="AU26" s="49">
        <v>1937184693.3683171</v>
      </c>
      <c r="AV26" s="49">
        <v>108197806</v>
      </c>
      <c r="AW26" s="49">
        <v>92625279.560000002</v>
      </c>
      <c r="AX26" s="49">
        <f>+AX39+AX40+AX42+AX46</f>
        <v>88499581.909999996</v>
      </c>
      <c r="AY26" s="49">
        <v>34591297.660000004</v>
      </c>
      <c r="AZ26" s="49">
        <v>33439465.09</v>
      </c>
      <c r="BA26" s="49">
        <v>29729255.449999999</v>
      </c>
      <c r="BB26" s="49">
        <v>30751332.079999998</v>
      </c>
      <c r="BC26" s="49">
        <v>30484942.600000001</v>
      </c>
      <c r="BD26" s="49">
        <v>28668163.400000002</v>
      </c>
      <c r="BE26" s="49">
        <v>152271258.41</v>
      </c>
      <c r="BF26" s="49">
        <v>166707738.65000001</v>
      </c>
      <c r="BG26" s="49">
        <v>160282709.25999999</v>
      </c>
      <c r="BH26" s="49">
        <v>956248830.06496298</v>
      </c>
    </row>
    <row r="27" spans="2:60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2:60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2:60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2:60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2:60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2" spans="2:60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</row>
    <row r="33" spans="2:60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</row>
    <row r="34" spans="2:60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</row>
    <row r="35" spans="2:60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</row>
    <row r="36" spans="2:60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</row>
    <row r="37" spans="2:60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</row>
    <row r="38" spans="2:60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0">
        <v>6195</v>
      </c>
      <c r="AD38" s="50">
        <v>0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</row>
    <row r="39" spans="2:60" s="25" customFormat="1" ht="12" customHeight="1" outlineLevel="2" x14ac:dyDescent="0.2">
      <c r="B39" s="22"/>
      <c r="C39" s="23"/>
      <c r="D39" s="26" t="s">
        <v>88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0">
        <v>77966219.159999996</v>
      </c>
      <c r="AD39" s="50">
        <v>62350041.695720889</v>
      </c>
      <c r="AE39" s="50">
        <v>155932438.31988233</v>
      </c>
      <c r="AF39" s="50">
        <v>114841924.09</v>
      </c>
      <c r="AG39" s="50">
        <v>155932438.31988233</v>
      </c>
      <c r="AH39" s="50">
        <v>105091109.31000002</v>
      </c>
      <c r="AI39" s="50">
        <v>12994369.859999999</v>
      </c>
      <c r="AJ39" s="50">
        <v>12994369.859999999</v>
      </c>
      <c r="AK39" s="50">
        <v>12994369.859999999</v>
      </c>
      <c r="AL39" s="50">
        <v>12994369.859999999</v>
      </c>
      <c r="AM39" s="50">
        <v>12994369.859999999</v>
      </c>
      <c r="AN39" s="50">
        <v>12994369.859999999</v>
      </c>
      <c r="AO39" s="50">
        <v>12994369.859999999</v>
      </c>
      <c r="AP39" s="50">
        <v>12994369.859999999</v>
      </c>
      <c r="AQ39" s="50">
        <v>12994369.859999999</v>
      </c>
      <c r="AR39" s="50">
        <v>12994369.859999999</v>
      </c>
      <c r="AS39" s="50">
        <v>12994369.859999999</v>
      </c>
      <c r="AT39" s="50">
        <v>12994369.859999999</v>
      </c>
      <c r="AU39" s="50">
        <v>155932438.3197059</v>
      </c>
      <c r="AV39" s="50">
        <v>8509615.5600000005</v>
      </c>
      <c r="AW39" s="50">
        <v>7626048.5199999996</v>
      </c>
      <c r="AX39" s="50">
        <v>8651717.7100000009</v>
      </c>
      <c r="AY39" s="50">
        <v>8047307.3200000003</v>
      </c>
      <c r="AZ39" s="50">
        <v>7718144.3499999996</v>
      </c>
      <c r="BA39" s="50">
        <v>8452062.6799999997</v>
      </c>
      <c r="BB39" s="50">
        <v>8122814.8600000003</v>
      </c>
      <c r="BC39" s="50">
        <v>8058348.0700000003</v>
      </c>
      <c r="BD39" s="50">
        <v>7735396.1799999997</v>
      </c>
      <c r="BE39" s="50">
        <v>7673013.9500000002</v>
      </c>
      <c r="BF39" s="50">
        <v>7864947.7199999997</v>
      </c>
      <c r="BG39" s="50">
        <v>7800480.9299999997</v>
      </c>
      <c r="BH39" s="50">
        <v>96259897.845713407</v>
      </c>
    </row>
    <row r="40" spans="2:60" s="25" customFormat="1" ht="12" customHeight="1" outlineLevel="2" x14ac:dyDescent="0.2">
      <c r="B40" s="22"/>
      <c r="C40" s="23"/>
      <c r="D40" s="26" t="s">
        <v>91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0">
        <v>0</v>
      </c>
      <c r="AD40" s="50">
        <v>0</v>
      </c>
      <c r="AE40" s="50">
        <v>98708572.563484177</v>
      </c>
      <c r="AF40" s="50">
        <v>35554912.299999997</v>
      </c>
      <c r="AG40" s="50">
        <v>98708572.566968367</v>
      </c>
      <c r="AH40" s="50">
        <v>21460544.959999997</v>
      </c>
      <c r="AI40" s="50">
        <v>8225714.3799999999</v>
      </c>
      <c r="AJ40" s="50">
        <v>8225714.3799999999</v>
      </c>
      <c r="AK40" s="50">
        <v>8225714.3799999999</v>
      </c>
      <c r="AL40" s="50">
        <v>8225714.3799999999</v>
      </c>
      <c r="AM40" s="50">
        <v>8225714.3799999999</v>
      </c>
      <c r="AN40" s="50">
        <v>8225714.3799999999</v>
      </c>
      <c r="AO40" s="50">
        <v>8225714.3799999999</v>
      </c>
      <c r="AP40" s="50">
        <v>8225714.3799999999</v>
      </c>
      <c r="AQ40" s="50">
        <v>8225714.3799999999</v>
      </c>
      <c r="AR40" s="50">
        <v>8225714.3799999999</v>
      </c>
      <c r="AS40" s="50">
        <v>8225714.3799999999</v>
      </c>
      <c r="AT40" s="50">
        <v>9057194.5399999991</v>
      </c>
      <c r="AU40" s="50">
        <v>99540052.737420946</v>
      </c>
      <c r="AV40" s="50">
        <v>1188600.07</v>
      </c>
      <c r="AW40" s="50">
        <v>984290.49</v>
      </c>
      <c r="AX40" s="50">
        <v>1024356.33</v>
      </c>
      <c r="AY40" s="50">
        <v>864929.76</v>
      </c>
      <c r="AZ40" s="50">
        <v>744087.97</v>
      </c>
      <c r="BA40" s="50">
        <v>720124.7</v>
      </c>
      <c r="BB40" s="50">
        <v>599264.36</v>
      </c>
      <c r="BC40" s="50">
        <v>501041.74</v>
      </c>
      <c r="BD40" s="50">
        <v>389750.18</v>
      </c>
      <c r="BE40" s="50">
        <v>294714.27</v>
      </c>
      <c r="BF40" s="50">
        <v>206373.88</v>
      </c>
      <c r="BG40" s="50">
        <v>108151.26</v>
      </c>
      <c r="BH40" s="50">
        <v>7625685.0092495652</v>
      </c>
    </row>
    <row r="41" spans="2:60" s="25" customFormat="1" ht="12" customHeight="1" outlineLevel="2" x14ac:dyDescent="0.2">
      <c r="B41" s="22"/>
      <c r="C41" s="23"/>
      <c r="D41" s="26" t="s">
        <v>85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2:60" s="25" customFormat="1" ht="12" customHeight="1" outlineLevel="2" x14ac:dyDescent="0.2">
      <c r="B42" s="22"/>
      <c r="C42" s="23"/>
      <c r="D42" s="26" t="s">
        <v>67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0">
        <v>29741185.299999993</v>
      </c>
      <c r="AD42" s="50">
        <v>4651490.3800000008</v>
      </c>
      <c r="AE42" s="50">
        <v>25206569.649999995</v>
      </c>
      <c r="AF42" s="50">
        <v>5721010.1499999762</v>
      </c>
      <c r="AG42" s="50">
        <v>102410114.48000002</v>
      </c>
      <c r="AH42" s="50">
        <v>185351706.03999996</v>
      </c>
      <c r="AI42" s="50">
        <v>67060933.329999998</v>
      </c>
      <c r="AJ42" s="50">
        <v>67990918.459999993</v>
      </c>
      <c r="AK42" s="50">
        <v>69239341.560000002</v>
      </c>
      <c r="AL42" s="50">
        <v>70259381.030000001</v>
      </c>
      <c r="AM42" s="50">
        <v>71253459.379999995</v>
      </c>
      <c r="AN42" s="50">
        <v>72173305.079999998</v>
      </c>
      <c r="AO42" s="50">
        <v>73052904.989999995</v>
      </c>
      <c r="AP42" s="50">
        <v>74016324.960000008</v>
      </c>
      <c r="AQ42" s="50">
        <v>76670267.00999999</v>
      </c>
      <c r="AR42" s="50">
        <v>77724365.699999988</v>
      </c>
      <c r="AS42" s="50">
        <v>78810391.890000015</v>
      </c>
      <c r="AT42" s="50">
        <v>79941499.319999993</v>
      </c>
      <c r="AU42" s="50">
        <v>878193121.70999992</v>
      </c>
      <c r="AV42" s="50">
        <v>27622755.959999993</v>
      </c>
      <c r="AW42" s="50">
        <v>30057001.830000002</v>
      </c>
      <c r="AX42" s="50">
        <v>24798989.640000001</v>
      </c>
      <c r="AY42" s="50">
        <v>25679060.580000002</v>
      </c>
      <c r="AZ42" s="50">
        <v>24977232.77</v>
      </c>
      <c r="BA42" s="50">
        <v>20557068.07</v>
      </c>
      <c r="BB42" s="50">
        <v>22029252.859999999</v>
      </c>
      <c r="BC42" s="50">
        <v>21925552.790000003</v>
      </c>
      <c r="BD42" s="50">
        <v>20543017.040000003</v>
      </c>
      <c r="BE42" s="50">
        <v>20534444.43</v>
      </c>
      <c r="BF42" s="50">
        <v>22500304.420000002</v>
      </c>
      <c r="BG42" s="50">
        <v>20501149.41</v>
      </c>
      <c r="BH42" s="50">
        <v>281725829.80000007</v>
      </c>
    </row>
    <row r="43" spans="2:60" s="25" customFormat="1" ht="12" customHeight="1" outlineLevel="2" x14ac:dyDescent="0.25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</row>
    <row r="44" spans="2:60" s="25" customFormat="1" ht="12" customHeight="1" outlineLevel="2" x14ac:dyDescent="0.25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</row>
    <row r="45" spans="2:60" s="25" customFormat="1" ht="12" customHeight="1" outlineLevel="2" x14ac:dyDescent="0.25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2:60" s="25" customFormat="1" ht="12" customHeight="1" outlineLevel="2" x14ac:dyDescent="0.25">
      <c r="B46" s="22"/>
      <c r="C46" s="23"/>
      <c r="D46" s="26" t="s">
        <v>96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49"/>
      <c r="AD46" s="49"/>
      <c r="AE46" s="49">
        <v>0</v>
      </c>
      <c r="AF46" s="50">
        <v>467445241.69</v>
      </c>
      <c r="AG46" s="49">
        <v>661265900.50023806</v>
      </c>
      <c r="AH46" s="50">
        <v>1241607801.22</v>
      </c>
      <c r="AI46" s="50">
        <v>66126590.049999997</v>
      </c>
      <c r="AJ46" s="50">
        <v>66126590.049999997</v>
      </c>
      <c r="AK46" s="50">
        <v>66126590.049999997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198379770.14999998</v>
      </c>
      <c r="AS46" s="50">
        <v>198379770.14999998</v>
      </c>
      <c r="AT46" s="50">
        <v>198379770.14999998</v>
      </c>
      <c r="AU46" s="50">
        <v>793519080.60119045</v>
      </c>
      <c r="AV46" s="50">
        <v>70876834.409999996</v>
      </c>
      <c r="AW46" s="50">
        <v>53957938.719999999</v>
      </c>
      <c r="AX46" s="50">
        <v>54024518.229999997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123769085.76000001</v>
      </c>
      <c r="BF46" s="50">
        <v>136136112.63</v>
      </c>
      <c r="BG46" s="50">
        <v>131872927.66</v>
      </c>
      <c r="BH46" s="50">
        <v>570637417.40999997</v>
      </c>
    </row>
    <row r="47" spans="2:60" s="25" customFormat="1" ht="12" customHeight="1" outlineLevel="2" x14ac:dyDescent="0.25">
      <c r="B47" s="22"/>
      <c r="C47" s="23"/>
      <c r="D47" s="53" t="s">
        <v>97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49"/>
      <c r="AD47" s="49"/>
      <c r="AE47" s="49"/>
      <c r="AF47" s="50"/>
      <c r="AG47" s="49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2500000</v>
      </c>
      <c r="AR47" s="50">
        <v>2500000</v>
      </c>
      <c r="AS47" s="50">
        <v>2500000</v>
      </c>
      <c r="AT47" s="50">
        <v>2500000</v>
      </c>
      <c r="AU47" s="50">
        <v>10000000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</row>
    <row r="48" spans="2:60" s="25" customFormat="1" ht="12" customHeight="1" outlineLevel="2" x14ac:dyDescent="0.25">
      <c r="B48" s="22"/>
      <c r="C48" s="23"/>
      <c r="D48" s="53" t="s">
        <v>112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49"/>
      <c r="AD48" s="49"/>
      <c r="AE48" s="49"/>
      <c r="AF48" s="50"/>
      <c r="AG48" s="49"/>
      <c r="AH48" s="50"/>
      <c r="AI48" s="50">
        <v>0</v>
      </c>
      <c r="AJ48" s="50">
        <v>0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>
        <v>0</v>
      </c>
      <c r="AW48" s="50">
        <v>0</v>
      </c>
      <c r="AX48" s="50">
        <v>0</v>
      </c>
      <c r="AY48" s="50"/>
      <c r="AZ48" s="50"/>
      <c r="BA48" s="50"/>
      <c r="BB48" s="50"/>
      <c r="BC48" s="50"/>
      <c r="BD48" s="50"/>
      <c r="BE48" s="50"/>
      <c r="BF48" s="50"/>
      <c r="BG48" s="50"/>
      <c r="BH48" s="50"/>
    </row>
    <row r="49" spans="2:60" s="25" customFormat="1" ht="12" customHeight="1" outlineLevel="1" x14ac:dyDescent="0.25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2:60" s="25" customFormat="1" ht="12" customHeight="1" outlineLevel="2" x14ac:dyDescent="0.25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2:60" s="25" customFormat="1" ht="12" customHeight="1" outlineLevel="2" x14ac:dyDescent="0.25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</row>
    <row r="52" spans="2:60" s="25" customFormat="1" ht="12" customHeight="1" outlineLevel="2" x14ac:dyDescent="0.25">
      <c r="B52" s="22"/>
      <c r="C52" s="23"/>
      <c r="D52" s="26" t="s">
        <v>62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</row>
    <row r="53" spans="2:60" s="25" customFormat="1" ht="12" customHeight="1" outlineLevel="1" x14ac:dyDescent="0.25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</row>
    <row r="54" spans="2:60" s="25" customFormat="1" ht="12" customHeight="1" outlineLevel="2" x14ac:dyDescent="0.25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>
        <v>21903.49</v>
      </c>
      <c r="AT54" s="49">
        <v>0</v>
      </c>
      <c r="AU54" s="49">
        <v>21903.49</v>
      </c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>
        <v>875.56</v>
      </c>
      <c r="BG54" s="49">
        <v>0</v>
      </c>
      <c r="BH54" s="49">
        <v>875.56</v>
      </c>
    </row>
    <row r="55" spans="2:60" s="25" customFormat="1" ht="12" customHeight="1" outlineLevel="1" x14ac:dyDescent="0.25">
      <c r="B55" s="28"/>
      <c r="C55" s="16"/>
      <c r="D55" s="54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50">
        <v>21903.49</v>
      </c>
      <c r="AT55" s="50">
        <v>0</v>
      </c>
      <c r="AU55" s="50">
        <v>21903.49</v>
      </c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0">
        <v>875.56</v>
      </c>
      <c r="BG55" s="50">
        <v>0</v>
      </c>
      <c r="BH55" s="50">
        <v>875.56</v>
      </c>
    </row>
    <row r="56" spans="2:60" s="25" customFormat="1" ht="12" customHeight="1" outlineLevel="1" x14ac:dyDescent="0.25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2:60" s="25" customFormat="1" ht="12" customHeight="1" outlineLevel="2" x14ac:dyDescent="0.25">
      <c r="B57" s="22"/>
      <c r="C57" s="23" t="s">
        <v>129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</row>
    <row r="58" spans="2:60" s="25" customFormat="1" ht="12" customHeight="1" x14ac:dyDescent="0.25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2:60" s="25" customFormat="1" ht="12" customHeight="1" x14ac:dyDescent="0.25">
      <c r="B59" s="22"/>
      <c r="C59" s="23" t="s">
        <v>130</v>
      </c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/>
      <c r="AW59" s="49"/>
      <c r="AX59" s="49"/>
      <c r="AY59" s="49"/>
      <c r="AZ59" s="49"/>
      <c r="BA59" s="49"/>
      <c r="BB59" s="49"/>
      <c r="BC59" s="49"/>
      <c r="BD59" s="49">
        <v>374548408.04000002</v>
      </c>
      <c r="BE59" s="49">
        <v>0</v>
      </c>
      <c r="BF59" s="49">
        <v>0</v>
      </c>
      <c r="BG59" s="49">
        <v>400045674.89999998</v>
      </c>
      <c r="BH59" s="49">
        <v>774594082.93602729</v>
      </c>
    </row>
    <row r="60" spans="2:60" s="25" customFormat="1" ht="12" customHeight="1" x14ac:dyDescent="0.25">
      <c r="B60" s="22"/>
      <c r="C60" s="23"/>
      <c r="D60" s="26" t="s">
        <v>122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39"/>
      <c r="V60" s="39"/>
      <c r="W60" s="39"/>
      <c r="X60" s="39"/>
      <c r="Y60" s="19"/>
      <c r="Z60" s="19"/>
      <c r="AA60" s="19"/>
      <c r="AB60" s="1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>
        <v>0</v>
      </c>
      <c r="AR60" s="49">
        <v>0</v>
      </c>
      <c r="AS60" s="49">
        <v>0</v>
      </c>
      <c r="AT60" s="49">
        <v>0</v>
      </c>
      <c r="AU60" s="49">
        <v>0</v>
      </c>
      <c r="AV60" s="49"/>
      <c r="AW60" s="49"/>
      <c r="AX60" s="49"/>
      <c r="AY60" s="49"/>
      <c r="AZ60" s="49"/>
      <c r="BA60" s="49"/>
      <c r="BB60" s="49"/>
      <c r="BC60" s="49"/>
      <c r="BD60" s="50">
        <v>374548408.04000002</v>
      </c>
      <c r="BE60" s="50">
        <v>0</v>
      </c>
      <c r="BF60" s="50">
        <v>0</v>
      </c>
      <c r="BG60" s="50">
        <v>400045674.89999998</v>
      </c>
      <c r="BH60" s="50">
        <v>774594082.93602729</v>
      </c>
    </row>
    <row r="61" spans="2:60" s="14" customFormat="1" ht="12" customHeight="1" x14ac:dyDescent="0.25">
      <c r="B61" s="22"/>
      <c r="C61" s="23"/>
      <c r="D61" s="2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9"/>
      <c r="V61" s="39"/>
      <c r="W61" s="39"/>
      <c r="X61" s="39"/>
      <c r="Y61" s="19"/>
      <c r="Z61" s="19"/>
      <c r="AA61" s="19"/>
      <c r="AB61" s="1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2:60" s="14" customFormat="1" ht="12" customHeight="1" outlineLevel="1" x14ac:dyDescent="0.25">
      <c r="B62" s="15" t="s">
        <v>45</v>
      </c>
      <c r="C62" s="16"/>
      <c r="D62" s="17"/>
      <c r="E62" s="18">
        <f t="shared" ref="E62:P62" si="14">+E64+E96+E109</f>
        <v>118384193</v>
      </c>
      <c r="F62" s="19">
        <f t="shared" si="14"/>
        <v>134365731.18000001</v>
      </c>
      <c r="G62" s="18">
        <f t="shared" si="14"/>
        <v>173677659</v>
      </c>
      <c r="H62" s="19">
        <f t="shared" si="14"/>
        <v>91166275</v>
      </c>
      <c r="I62" s="18">
        <f t="shared" si="14"/>
        <v>202942770.15000001</v>
      </c>
      <c r="J62" s="19">
        <f t="shared" si="14"/>
        <v>101402493.19</v>
      </c>
      <c r="K62" s="18">
        <f t="shared" si="14"/>
        <v>225527046.89053506</v>
      </c>
      <c r="L62" s="19">
        <f t="shared" si="14"/>
        <v>94056067.107459933</v>
      </c>
      <c r="M62" s="18">
        <f t="shared" si="14"/>
        <v>262443915.78548828</v>
      </c>
      <c r="N62" s="19">
        <f t="shared" si="14"/>
        <v>106216071.02666919</v>
      </c>
      <c r="O62" s="18">
        <f t="shared" si="14"/>
        <v>381146621.58684361</v>
      </c>
      <c r="P62" s="19">
        <f t="shared" si="14"/>
        <v>153393683.61339355</v>
      </c>
      <c r="Q62" s="18">
        <f t="shared" ref="Q62:AB62" si="15">+Q64+Q96+Q109+Q120</f>
        <v>366811620.61261851</v>
      </c>
      <c r="R62" s="19">
        <f t="shared" si="15"/>
        <v>453222671.758237</v>
      </c>
      <c r="S62" s="18">
        <f t="shared" si="15"/>
        <v>399569316.75778925</v>
      </c>
      <c r="T62" s="19">
        <f t="shared" si="15"/>
        <v>479592787.39539659</v>
      </c>
      <c r="U62" s="19">
        <f t="shared" si="15"/>
        <v>1629586790.1164184</v>
      </c>
      <c r="V62" s="19">
        <f t="shared" si="15"/>
        <v>648347714.94889045</v>
      </c>
      <c r="W62" s="19">
        <f t="shared" si="15"/>
        <v>728152507.48090005</v>
      </c>
      <c r="X62" s="19">
        <f t="shared" si="15"/>
        <v>795821531.49142945</v>
      </c>
      <c r="Y62" s="19">
        <f t="shared" si="15"/>
        <v>820797849.98000002</v>
      </c>
      <c r="Z62" s="19">
        <f t="shared" si="15"/>
        <v>857620447.29399991</v>
      </c>
      <c r="AA62" s="19">
        <f t="shared" si="15"/>
        <v>1006162317.1299999</v>
      </c>
      <c r="AB62" s="19">
        <f t="shared" si="15"/>
        <v>1795595308.5929406</v>
      </c>
      <c r="AC62" s="49">
        <v>8115976742.001894</v>
      </c>
      <c r="AD62" s="49">
        <v>2592037314.7822881</v>
      </c>
      <c r="AE62" s="49">
        <v>1204900017.2800002</v>
      </c>
      <c r="AF62" s="49">
        <v>5004132173.0587234</v>
      </c>
      <c r="AG62" s="49">
        <v>4452505966.7800007</v>
      </c>
      <c r="AH62" s="49">
        <v>8522330083.5031033</v>
      </c>
      <c r="AI62" s="49">
        <v>739000740.64530003</v>
      </c>
      <c r="AJ62" s="49">
        <v>433592278.1287303</v>
      </c>
      <c r="AK62" s="49">
        <f>+AK64+AK96+AK109+AK120</f>
        <v>67881545.866816849</v>
      </c>
      <c r="AL62" s="49">
        <v>690306104.22618818</v>
      </c>
      <c r="AM62" s="49">
        <v>2452237114.4920712</v>
      </c>
      <c r="AN62" s="49">
        <v>33779590.665999994</v>
      </c>
      <c r="AO62" s="49">
        <v>872039654.44780004</v>
      </c>
      <c r="AP62" s="49">
        <v>495811186.51808709</v>
      </c>
      <c r="AQ62" s="49">
        <v>226248494.66930312</v>
      </c>
      <c r="AR62" s="49">
        <v>742608454.92079997</v>
      </c>
      <c r="AS62" s="49">
        <v>2833071279.98</v>
      </c>
      <c r="AT62" s="49">
        <v>329386331.426</v>
      </c>
      <c r="AU62" s="49">
        <v>9915962775.9960003</v>
      </c>
      <c r="AV62" s="49">
        <v>1312270512.2744</v>
      </c>
      <c r="AW62" s="49">
        <v>1229086440.2012699</v>
      </c>
      <c r="AX62" s="49">
        <f>+AX64+AX96+AX109+AX120</f>
        <v>4075039.2</v>
      </c>
      <c r="AY62" s="49">
        <v>332875293.03381008</v>
      </c>
      <c r="AZ62" s="49">
        <v>790027894.35726464</v>
      </c>
      <c r="BA62" s="49">
        <v>1813147237.1932001</v>
      </c>
      <c r="BB62" s="49">
        <v>1534673663.7426</v>
      </c>
      <c r="BC62" s="49">
        <v>1450233200.2009528</v>
      </c>
      <c r="BD62" s="49">
        <v>69702279.359676912</v>
      </c>
      <c r="BE62" s="49">
        <v>328937340.20779997</v>
      </c>
      <c r="BF62" s="49">
        <v>670571619.22520006</v>
      </c>
      <c r="BG62" s="49">
        <v>146297508.27344149</v>
      </c>
      <c r="BH62" s="49">
        <v>9681898027.282753</v>
      </c>
    </row>
    <row r="63" spans="2:60" s="25" customFormat="1" ht="12" customHeight="1" outlineLevel="1" x14ac:dyDescent="0.25">
      <c r="B63" s="28"/>
      <c r="C63" s="16"/>
      <c r="D63" s="1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8"/>
      <c r="V63" s="38"/>
      <c r="W63" s="38"/>
      <c r="X63" s="38"/>
      <c r="Y63" s="19"/>
      <c r="Z63" s="19"/>
      <c r="AA63" s="19"/>
      <c r="AB63" s="1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</row>
    <row r="64" spans="2:60" s="25" customFormat="1" ht="12" customHeight="1" outlineLevel="2" x14ac:dyDescent="0.25">
      <c r="B64" s="22"/>
      <c r="C64" s="23" t="s">
        <v>46</v>
      </c>
      <c r="D64" s="24"/>
      <c r="E64" s="18">
        <f>SUM(E65:E85)</f>
        <v>117177582</v>
      </c>
      <c r="F64" s="18">
        <f>SUM(F65:F85)</f>
        <v>118199068.42000002</v>
      </c>
      <c r="G64" s="18">
        <f t="shared" ref="G64:L64" si="16">SUM(G65:G83)</f>
        <v>173677659</v>
      </c>
      <c r="H64" s="18">
        <f t="shared" si="16"/>
        <v>80122011</v>
      </c>
      <c r="I64" s="18">
        <f t="shared" si="16"/>
        <v>189408937.81999999</v>
      </c>
      <c r="J64" s="18">
        <f t="shared" si="16"/>
        <v>91556506.849999994</v>
      </c>
      <c r="K64" s="18">
        <f t="shared" si="16"/>
        <v>189273288.42353505</v>
      </c>
      <c r="L64" s="18">
        <f t="shared" si="16"/>
        <v>86801042.04068993</v>
      </c>
      <c r="M64" s="18">
        <f>SUM(M65:M85)</f>
        <v>214537959.23948827</v>
      </c>
      <c r="N64" s="18">
        <f>SUM(N65:N85)</f>
        <v>93616141.288039193</v>
      </c>
      <c r="O64" s="18">
        <f t="shared" ref="O64:V64" si="17">SUM(O65:O90)</f>
        <v>229622464.46084359</v>
      </c>
      <c r="P64" s="18">
        <f t="shared" si="17"/>
        <v>82715614.444843546</v>
      </c>
      <c r="Q64" s="18">
        <f t="shared" si="17"/>
        <v>237693591.27524999</v>
      </c>
      <c r="R64" s="18">
        <f t="shared" si="17"/>
        <v>81131765.899000019</v>
      </c>
      <c r="S64" s="18">
        <f t="shared" si="17"/>
        <v>264542454.51999998</v>
      </c>
      <c r="T64" s="18">
        <f t="shared" si="17"/>
        <v>83674997.389999986</v>
      </c>
      <c r="U64" s="18">
        <f t="shared" si="17"/>
        <v>368888198.97999996</v>
      </c>
      <c r="V64" s="18">
        <f t="shared" si="17"/>
        <v>91812253.169999987</v>
      </c>
      <c r="W64" s="18">
        <f t="shared" ref="W64:Z64" si="18">SUM(W65:W90)</f>
        <v>557436294.87</v>
      </c>
      <c r="X64" s="18">
        <f t="shared" si="18"/>
        <v>126223598.67</v>
      </c>
      <c r="Y64" s="19">
        <f t="shared" si="18"/>
        <v>625975400.07000005</v>
      </c>
      <c r="Z64" s="19">
        <f t="shared" si="18"/>
        <v>130202566.05000001</v>
      </c>
      <c r="AA64" s="19">
        <f>SUM(AA65:AA90)</f>
        <v>687484940.4799999</v>
      </c>
      <c r="AB64" s="19">
        <f>SUM(AB65:AB90)</f>
        <v>200213885.80999997</v>
      </c>
      <c r="AC64" s="49">
        <v>787940432.31000006</v>
      </c>
      <c r="AD64" s="49">
        <v>275273821.37</v>
      </c>
      <c r="AE64" s="49">
        <v>1141894519.8900001</v>
      </c>
      <c r="AF64" s="49">
        <v>851263227.88</v>
      </c>
      <c r="AG64" s="49">
        <v>2636182326.3500004</v>
      </c>
      <c r="AH64" s="49">
        <v>1636818959.96</v>
      </c>
      <c r="AI64" s="49">
        <v>165368686.65529999</v>
      </c>
      <c r="AJ64" s="49">
        <v>423159680.57873029</v>
      </c>
      <c r="AK64" s="49">
        <v>57096155.156816848</v>
      </c>
      <c r="AL64" s="49">
        <v>56363585.266188182</v>
      </c>
      <c r="AM64" s="49">
        <v>2408462809.3220711</v>
      </c>
      <c r="AN64" s="49">
        <v>22020313.755999997</v>
      </c>
      <c r="AO64" s="49">
        <v>197883404.44780001</v>
      </c>
      <c r="AP64" s="49">
        <v>495811186.51808709</v>
      </c>
      <c r="AQ64" s="49">
        <v>63488912.809303097</v>
      </c>
      <c r="AR64" s="49">
        <v>8967829.9208000004</v>
      </c>
      <c r="AS64" s="49">
        <v>2833071279.98</v>
      </c>
      <c r="AT64" s="49">
        <v>25832804.956</v>
      </c>
      <c r="AU64" s="49">
        <v>6757526649.3759995</v>
      </c>
      <c r="AV64" s="49">
        <v>62533651.994399995</v>
      </c>
      <c r="AW64" s="49">
        <v>46124322.101269715</v>
      </c>
      <c r="AX64" s="49">
        <f>+AX68</f>
        <v>1533120.89</v>
      </c>
      <c r="AY64" s="49">
        <v>30731417.55381006</v>
      </c>
      <c r="AZ64" s="49">
        <v>751710468.43822551</v>
      </c>
      <c r="BA64" s="49">
        <v>22907282.2632</v>
      </c>
      <c r="BB64" s="49">
        <v>62203779.072599992</v>
      </c>
      <c r="BC64" s="49">
        <v>40048312.760952793</v>
      </c>
      <c r="BD64" s="49">
        <v>24962425.37069691</v>
      </c>
      <c r="BE64" s="49">
        <v>1762899.3728</v>
      </c>
      <c r="BF64" s="49">
        <v>670105184.61520004</v>
      </c>
      <c r="BG64" s="49">
        <v>20878078.050000001</v>
      </c>
      <c r="BH64" s="49">
        <v>1735500942.4999998</v>
      </c>
    </row>
    <row r="65" spans="2:60" s="25" customFormat="1" ht="12" customHeight="1" outlineLevel="2" x14ac:dyDescent="0.2">
      <c r="B65" s="22"/>
      <c r="C65" s="23"/>
      <c r="D65" s="26" t="s">
        <v>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</row>
    <row r="66" spans="2:60" s="25" customFormat="1" ht="12" customHeight="1" outlineLevel="2" x14ac:dyDescent="0.2">
      <c r="B66" s="22"/>
      <c r="C66" s="23"/>
      <c r="D66" s="26" t="s">
        <v>15</v>
      </c>
      <c r="E66" s="27">
        <v>9043891</v>
      </c>
      <c r="F66" s="27">
        <v>7920527</v>
      </c>
      <c r="G66" s="27">
        <v>9016342</v>
      </c>
      <c r="H66" s="27">
        <v>1951496</v>
      </c>
      <c r="I66" s="27">
        <v>9170201</v>
      </c>
      <c r="J66" s="27">
        <v>1496521</v>
      </c>
      <c r="K66" s="27">
        <v>10477893.4166</v>
      </c>
      <c r="L66" s="27">
        <v>1412903.2179</v>
      </c>
      <c r="M66" s="27">
        <v>12223093.59365</v>
      </c>
      <c r="N66" s="27">
        <v>1185861.62843</v>
      </c>
      <c r="O66" s="27">
        <v>12821572.199999999</v>
      </c>
      <c r="P66" s="27">
        <v>795884.04980000004</v>
      </c>
      <c r="Q66" s="27">
        <v>6683185.2052499996</v>
      </c>
      <c r="R66" s="27">
        <v>161289.68900000001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1">
        <v>0</v>
      </c>
      <c r="Z66" s="21">
        <v>0</v>
      </c>
      <c r="AA66" s="21">
        <v>0</v>
      </c>
      <c r="AB66" s="21">
        <v>0</v>
      </c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</row>
    <row r="67" spans="2:60" s="25" customFormat="1" ht="12" customHeight="1" outlineLevel="2" x14ac:dyDescent="0.2">
      <c r="B67" s="22"/>
      <c r="C67" s="23"/>
      <c r="D67" s="26" t="s">
        <v>14</v>
      </c>
      <c r="E67" s="27">
        <v>0</v>
      </c>
      <c r="F67" s="27">
        <f>11227601+128803.46</f>
        <v>11356404.460000001</v>
      </c>
      <c r="G67" s="27">
        <v>10891913</v>
      </c>
      <c r="H67" s="27">
        <f>3372094+130627</f>
        <v>3502721</v>
      </c>
      <c r="I67" s="27">
        <v>11096124</v>
      </c>
      <c r="J67" s="27">
        <f>2568648+138799.06</f>
        <v>2707447.06</v>
      </c>
      <c r="K67" s="27">
        <v>11068777.572251117</v>
      </c>
      <c r="L67" s="27">
        <v>2158096.6792411795</v>
      </c>
      <c r="M67" s="27">
        <v>13031352.795838274</v>
      </c>
      <c r="N67" s="27">
        <v>1666498.4042092194</v>
      </c>
      <c r="O67" s="27">
        <v>17391791.734543562</v>
      </c>
      <c r="P67" s="27">
        <v>1300213.5488635267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1">
        <v>0</v>
      </c>
      <c r="Z67" s="21">
        <v>0</v>
      </c>
      <c r="AA67" s="21">
        <v>0</v>
      </c>
      <c r="AB67" s="21">
        <v>0</v>
      </c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</row>
    <row r="68" spans="2:60" s="25" customFormat="1" ht="12" customHeight="1" outlineLevel="2" x14ac:dyDescent="0.2">
      <c r="B68" s="22"/>
      <c r="C68" s="23"/>
      <c r="D68" s="26" t="s">
        <v>47</v>
      </c>
      <c r="E68" s="27">
        <v>0</v>
      </c>
      <c r="F68" s="27">
        <f>451859+278050.6</f>
        <v>729909.6</v>
      </c>
      <c r="G68" s="27">
        <v>0</v>
      </c>
      <c r="H68" s="27">
        <f>2504+1104585</f>
        <v>1107089</v>
      </c>
      <c r="I68" s="27">
        <v>0</v>
      </c>
      <c r="J68" s="27">
        <f>2759+2118443.97</f>
        <v>2121202.9700000002</v>
      </c>
      <c r="K68" s="27">
        <v>6791170.7699999996</v>
      </c>
      <c r="L68" s="27">
        <v>3409016.9441383267</v>
      </c>
      <c r="M68" s="27">
        <v>6864876.8900000006</v>
      </c>
      <c r="N68" s="27">
        <v>4308121.74</v>
      </c>
      <c r="O68" s="27">
        <v>7127009.8100000005</v>
      </c>
      <c r="P68" s="27">
        <v>3578752.32</v>
      </c>
      <c r="Q68" s="27">
        <v>7524835.6699999999</v>
      </c>
      <c r="R68" s="27">
        <v>3795603.64</v>
      </c>
      <c r="S68" s="27">
        <v>8289940.3899999997</v>
      </c>
      <c r="T68" s="27">
        <v>3706698.8</v>
      </c>
      <c r="U68" s="27">
        <v>9740139.129999999</v>
      </c>
      <c r="V68" s="27">
        <v>3652982.05</v>
      </c>
      <c r="W68" s="27">
        <v>14867051.859999999</v>
      </c>
      <c r="X68" s="27">
        <v>5044816.05</v>
      </c>
      <c r="Y68" s="21">
        <v>16496930.73</v>
      </c>
      <c r="Z68" s="21">
        <v>4703853.59</v>
      </c>
      <c r="AA68" s="21">
        <v>27228564.469999999</v>
      </c>
      <c r="AB68" s="21">
        <v>6713957.5</v>
      </c>
      <c r="AC68" s="50">
        <v>29903939.850000001</v>
      </c>
      <c r="AD68" s="50">
        <v>5354361.3</v>
      </c>
      <c r="AE68" s="50">
        <v>52594410.240000002</v>
      </c>
      <c r="AF68" s="50">
        <v>6186634.9000000004</v>
      </c>
      <c r="AG68" s="50">
        <v>88616102.670000002</v>
      </c>
      <c r="AH68" s="50">
        <v>5784310.3300000001</v>
      </c>
      <c r="AI68" s="50">
        <v>0</v>
      </c>
      <c r="AJ68" s="50">
        <v>0</v>
      </c>
      <c r="AK68" s="50">
        <v>57096155.156816848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57096155.159999996</v>
      </c>
      <c r="AV68" s="50">
        <v>0</v>
      </c>
      <c r="AW68" s="50">
        <v>0</v>
      </c>
      <c r="AX68" s="50">
        <v>1533120.89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1533120.89</v>
      </c>
    </row>
    <row r="69" spans="2:60" s="25" customFormat="1" ht="12" customHeight="1" outlineLevel="2" x14ac:dyDescent="0.2">
      <c r="B69" s="22"/>
      <c r="C69" s="23"/>
      <c r="D69" s="26" t="s">
        <v>48</v>
      </c>
      <c r="E69" s="27">
        <v>0</v>
      </c>
      <c r="F69" s="27">
        <f>16255475.49+12100276</f>
        <v>28355751.490000002</v>
      </c>
      <c r="G69" s="27">
        <v>36379973</v>
      </c>
      <c r="H69" s="27">
        <f>4207457+23859752</f>
        <v>28067209</v>
      </c>
      <c r="I69" s="27">
        <v>41889434</v>
      </c>
      <c r="J69" s="27">
        <f>3013305+31147759.15</f>
        <v>34161064.149999999</v>
      </c>
      <c r="K69" s="27">
        <v>41695171.539999999</v>
      </c>
      <c r="L69" s="27">
        <v>32322063.07</v>
      </c>
      <c r="M69" s="27">
        <v>49151366.090000004</v>
      </c>
      <c r="N69" s="27">
        <v>31152750.249999996</v>
      </c>
      <c r="O69" s="27">
        <v>52270808.570000008</v>
      </c>
      <c r="P69" s="27">
        <v>33782826.18</v>
      </c>
      <c r="Q69" s="27">
        <v>54897876.450000003</v>
      </c>
      <c r="R69" s="27">
        <v>32171890.259999998</v>
      </c>
      <c r="S69" s="27">
        <v>59977473.979999997</v>
      </c>
      <c r="T69" s="27">
        <v>30916452.649999999</v>
      </c>
      <c r="U69" s="27">
        <v>70530963.140000001</v>
      </c>
      <c r="V69" s="27">
        <v>32989229.469999999</v>
      </c>
      <c r="W69" s="27">
        <v>108665806.53</v>
      </c>
      <c r="X69" s="27">
        <v>45745171.850000001</v>
      </c>
      <c r="Y69" s="21">
        <v>120121312.94</v>
      </c>
      <c r="Z69" s="21">
        <v>44060668.520000003</v>
      </c>
      <c r="AA69" s="21">
        <v>195011926.12</v>
      </c>
      <c r="AB69" s="21">
        <v>64690409.049999997</v>
      </c>
      <c r="AC69" s="50">
        <v>224165908.20999998</v>
      </c>
      <c r="AD69" s="50">
        <v>58932197.18</v>
      </c>
      <c r="AE69" s="50">
        <v>318196905.97000003</v>
      </c>
      <c r="AF69" s="50">
        <v>63808830.590000004</v>
      </c>
      <c r="AG69" s="50">
        <v>567032895.32999992</v>
      </c>
      <c r="AH69" s="50">
        <v>83539593.449999988</v>
      </c>
      <c r="AI69" s="50">
        <v>0</v>
      </c>
      <c r="AJ69" s="50">
        <v>417529034.01459181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489130236.20518708</v>
      </c>
      <c r="AQ69" s="50">
        <v>0</v>
      </c>
      <c r="AR69" s="50">
        <v>0</v>
      </c>
      <c r="AS69" s="50">
        <v>0</v>
      </c>
      <c r="AT69" s="50">
        <v>0</v>
      </c>
      <c r="AU69" s="50">
        <v>906659270.22000003</v>
      </c>
      <c r="AV69" s="50">
        <v>0</v>
      </c>
      <c r="AW69" s="50">
        <v>45359356.835408188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39330080.076252796</v>
      </c>
      <c r="BD69" s="50">
        <v>0</v>
      </c>
      <c r="BE69" s="50">
        <v>0</v>
      </c>
      <c r="BF69" s="50">
        <v>0</v>
      </c>
      <c r="BG69" s="50">
        <v>0</v>
      </c>
      <c r="BH69" s="50">
        <v>84689436.920000002</v>
      </c>
    </row>
    <row r="70" spans="2:60" s="25" customFormat="1" ht="12" customHeight="1" outlineLevel="2" x14ac:dyDescent="0.2">
      <c r="B70" s="22"/>
      <c r="C70" s="23"/>
      <c r="D70" s="26" t="s">
        <v>69</v>
      </c>
      <c r="E70" s="27">
        <v>0</v>
      </c>
      <c r="F70" s="27">
        <f>200447.39</f>
        <v>200447.39</v>
      </c>
      <c r="G70" s="27">
        <v>0</v>
      </c>
      <c r="H70" s="27">
        <v>0</v>
      </c>
      <c r="I70" s="27">
        <v>529653.93999999994</v>
      </c>
      <c r="J70" s="27">
        <v>775907.62</v>
      </c>
      <c r="K70" s="27">
        <v>1125367.96</v>
      </c>
      <c r="L70" s="27">
        <v>984560.64679999999</v>
      </c>
      <c r="M70" s="27">
        <v>1328715.21</v>
      </c>
      <c r="N70" s="27">
        <v>973917.15</v>
      </c>
      <c r="O70" s="27">
        <v>1385538.49</v>
      </c>
      <c r="P70" s="27">
        <v>1047219.33</v>
      </c>
      <c r="Q70" s="27">
        <v>1464806.58</v>
      </c>
      <c r="R70" s="27">
        <v>1012846.85</v>
      </c>
      <c r="S70" s="27">
        <v>1603604.39</v>
      </c>
      <c r="T70" s="27">
        <v>1017226.35</v>
      </c>
      <c r="U70" s="27">
        <v>968932.61</v>
      </c>
      <c r="V70" s="27">
        <v>483268.35</v>
      </c>
      <c r="W70" s="27">
        <v>1482350</v>
      </c>
      <c r="X70" s="27">
        <v>675153.79</v>
      </c>
      <c r="Y70" s="21"/>
      <c r="Z70" s="21"/>
      <c r="AA70" s="21"/>
      <c r="AB70" s="21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</row>
    <row r="71" spans="2:60" s="25" customFormat="1" ht="12" customHeight="1" outlineLevel="2" x14ac:dyDescent="0.2">
      <c r="B71" s="22"/>
      <c r="C71" s="23"/>
      <c r="D71" s="26" t="s">
        <v>105</v>
      </c>
      <c r="E71" s="27">
        <v>0</v>
      </c>
      <c r="F71" s="27">
        <v>0</v>
      </c>
      <c r="G71" s="27">
        <v>0</v>
      </c>
      <c r="H71" s="27">
        <v>436861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963977.84</v>
      </c>
      <c r="V71" s="27">
        <v>593240.55000000005</v>
      </c>
      <c r="W71" s="27">
        <v>1424597.79</v>
      </c>
      <c r="X71" s="27">
        <v>854607.3</v>
      </c>
      <c r="Y71" s="21">
        <v>3224273.19</v>
      </c>
      <c r="Z71" s="21">
        <v>1524412.88</v>
      </c>
      <c r="AA71" s="21">
        <v>5273571.07</v>
      </c>
      <c r="AB71" s="21">
        <v>2326745.19</v>
      </c>
      <c r="AC71" s="50">
        <v>5819146.0800000001</v>
      </c>
      <c r="AD71" s="50">
        <v>2170056.8299999996</v>
      </c>
      <c r="AE71" s="50">
        <v>9450858.6000000015</v>
      </c>
      <c r="AF71" s="50">
        <v>2842216.76</v>
      </c>
      <c r="AG71" s="50">
        <v>17534791.960000001</v>
      </c>
      <c r="AH71" s="50">
        <v>4252219</v>
      </c>
      <c r="AI71" s="50">
        <v>0</v>
      </c>
      <c r="AJ71" s="50">
        <v>5630646.5641384702</v>
      </c>
      <c r="AK71" s="50">
        <v>0</v>
      </c>
      <c r="AL71" s="50">
        <v>0</v>
      </c>
      <c r="AM71" s="50">
        <v>5778686.6726633925</v>
      </c>
      <c r="AN71" s="50">
        <v>0</v>
      </c>
      <c r="AO71" s="50">
        <v>0</v>
      </c>
      <c r="AP71" s="50">
        <v>6680950.3129000003</v>
      </c>
      <c r="AQ71" s="50">
        <v>0</v>
      </c>
      <c r="AR71" s="50">
        <v>6741369.4207999995</v>
      </c>
      <c r="AS71" s="50">
        <v>0</v>
      </c>
      <c r="AT71" s="50">
        <v>0</v>
      </c>
      <c r="AU71" s="50">
        <v>24831652.960000001</v>
      </c>
      <c r="AV71" s="50">
        <v>0</v>
      </c>
      <c r="AW71" s="50">
        <v>764965.26586152951</v>
      </c>
      <c r="AX71" s="50">
        <v>0</v>
      </c>
      <c r="AY71" s="50">
        <v>0</v>
      </c>
      <c r="AZ71" s="50">
        <v>1561622.8076333217</v>
      </c>
      <c r="BA71" s="50">
        <v>0</v>
      </c>
      <c r="BB71" s="50">
        <v>0</v>
      </c>
      <c r="BC71" s="50">
        <v>718232.68469999998</v>
      </c>
      <c r="BD71" s="50">
        <v>0</v>
      </c>
      <c r="BE71" s="50">
        <v>1639598.7967999999</v>
      </c>
      <c r="BF71" s="50">
        <v>0</v>
      </c>
      <c r="BG71" s="50">
        <v>0</v>
      </c>
      <c r="BH71" s="50">
        <v>4684419.5600000005</v>
      </c>
    </row>
    <row r="72" spans="2:60" s="25" customFormat="1" ht="12" customHeight="1" outlineLevel="2" x14ac:dyDescent="0.2">
      <c r="B72" s="22"/>
      <c r="C72" s="23"/>
      <c r="D72" s="26" t="s">
        <v>70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2313951.2999999998</v>
      </c>
      <c r="K72" s="27">
        <v>0</v>
      </c>
      <c r="L72" s="27">
        <v>12898744.640000001</v>
      </c>
      <c r="M72" s="27">
        <v>0</v>
      </c>
      <c r="N72" s="27">
        <v>24244374.810000002</v>
      </c>
      <c r="O72" s="27">
        <v>0</v>
      </c>
      <c r="P72" s="27">
        <v>30320268.960000001</v>
      </c>
      <c r="Q72" s="27">
        <v>35414069</v>
      </c>
      <c r="R72" s="27">
        <v>33043079.780000001</v>
      </c>
      <c r="S72" s="27">
        <v>39495214.799999997</v>
      </c>
      <c r="T72" s="27">
        <v>34042969.239999995</v>
      </c>
      <c r="U72" s="27">
        <v>47881189.849999994</v>
      </c>
      <c r="V72" s="27">
        <v>40042500.900000006</v>
      </c>
      <c r="W72" s="27">
        <v>70772044.909999996</v>
      </c>
      <c r="X72" s="27">
        <v>56402839.150000006</v>
      </c>
      <c r="Y72" s="21">
        <v>79436193.180000007</v>
      </c>
      <c r="Z72" s="21">
        <v>59901361.439999998</v>
      </c>
      <c r="AA72" s="21">
        <v>124968108.97999999</v>
      </c>
      <c r="AB72" s="21">
        <v>98565001.270000011</v>
      </c>
      <c r="AC72" s="50">
        <v>141561093.81</v>
      </c>
      <c r="AD72" s="50">
        <v>100155615.88</v>
      </c>
      <c r="AE72" s="50">
        <v>249773351.59</v>
      </c>
      <c r="AF72" s="50">
        <v>171105627.84999999</v>
      </c>
      <c r="AG72" s="50">
        <v>448480539.75</v>
      </c>
      <c r="AH72" s="50">
        <v>290729315.35000002</v>
      </c>
      <c r="AI72" s="50">
        <v>0</v>
      </c>
      <c r="AJ72" s="50">
        <v>0</v>
      </c>
      <c r="AK72" s="50">
        <v>0</v>
      </c>
      <c r="AL72" s="50">
        <v>0</v>
      </c>
      <c r="AM72" s="50">
        <v>289178587.6494078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341032569.98000002</v>
      </c>
      <c r="AT72" s="50">
        <v>0</v>
      </c>
      <c r="AU72" s="50">
        <v>630211157.63</v>
      </c>
      <c r="AV72" s="50">
        <v>0</v>
      </c>
      <c r="AW72" s="50">
        <v>0</v>
      </c>
      <c r="AX72" s="50">
        <v>0</v>
      </c>
      <c r="AY72" s="50">
        <v>0</v>
      </c>
      <c r="AZ72" s="50">
        <v>169103624.83059216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177507363.80020002</v>
      </c>
      <c r="BG72" s="50">
        <v>0</v>
      </c>
      <c r="BH72" s="50">
        <v>346610988.63999999</v>
      </c>
    </row>
    <row r="73" spans="2:60" s="25" customFormat="1" ht="12" customHeight="1" outlineLevel="2" x14ac:dyDescent="0.2">
      <c r="B73" s="22"/>
      <c r="C73" s="23"/>
      <c r="D73" s="26" t="s">
        <v>49</v>
      </c>
      <c r="E73" s="27">
        <v>0</v>
      </c>
      <c r="F73" s="27">
        <v>0</v>
      </c>
      <c r="G73" s="27">
        <v>869</v>
      </c>
      <c r="H73" s="27">
        <v>29939</v>
      </c>
      <c r="I73" s="27">
        <v>573486.49</v>
      </c>
      <c r="J73" s="27">
        <v>141500.65</v>
      </c>
      <c r="K73" s="27">
        <v>1137244.52</v>
      </c>
      <c r="L73" s="27">
        <v>310489.44</v>
      </c>
      <c r="M73" s="27">
        <v>2041335.52</v>
      </c>
      <c r="N73" s="27">
        <v>332992.28000000003</v>
      </c>
      <c r="O73" s="27">
        <v>1455967.43</v>
      </c>
      <c r="P73" s="27">
        <v>104300.43</v>
      </c>
      <c r="Q73" s="27">
        <v>1535832.17</v>
      </c>
      <c r="R73" s="27">
        <v>58946.58</v>
      </c>
      <c r="S73" s="27">
        <v>825146.36</v>
      </c>
      <c r="T73" s="27">
        <v>12631.29</v>
      </c>
      <c r="U73" s="27">
        <v>0</v>
      </c>
      <c r="V73" s="27">
        <v>0</v>
      </c>
      <c r="W73" s="27">
        <v>0</v>
      </c>
      <c r="X73" s="27">
        <v>750057.09</v>
      </c>
      <c r="Y73" s="21">
        <v>7374004.2599999998</v>
      </c>
      <c r="Z73" s="21">
        <v>671027.07999999996</v>
      </c>
      <c r="AA73" s="21">
        <v>11774599.58</v>
      </c>
      <c r="AB73" s="21">
        <v>1014795.54</v>
      </c>
      <c r="AC73" s="50">
        <v>20685669.789999999</v>
      </c>
      <c r="AD73" s="50">
        <v>1097997.19</v>
      </c>
      <c r="AE73" s="50">
        <v>27494876.210000001</v>
      </c>
      <c r="AF73" s="50">
        <v>487250.15</v>
      </c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</row>
    <row r="74" spans="2:60" s="25" customFormat="1" ht="12" customHeight="1" outlineLevel="2" x14ac:dyDescent="0.2">
      <c r="B74" s="22"/>
      <c r="C74" s="23"/>
      <c r="D74" s="26" t="s">
        <v>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329197.89</v>
      </c>
      <c r="P74" s="27">
        <v>66946.84</v>
      </c>
      <c r="Q74" s="27">
        <v>2300144.37</v>
      </c>
      <c r="R74" s="27">
        <v>332231.15000000002</v>
      </c>
      <c r="S74" s="27">
        <v>1874196.61</v>
      </c>
      <c r="T74" s="27">
        <v>280402.21000000002</v>
      </c>
      <c r="U74" s="27">
        <v>6648549.0899999999</v>
      </c>
      <c r="V74" s="27">
        <v>949981.24</v>
      </c>
      <c r="W74" s="27">
        <v>6674770.3499999996</v>
      </c>
      <c r="X74" s="27">
        <v>0</v>
      </c>
      <c r="Y74" s="21"/>
      <c r="Z74" s="21"/>
      <c r="AA74" s="21"/>
      <c r="AB74" s="21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</row>
    <row r="75" spans="2:60" s="25" customFormat="1" ht="12" customHeight="1" outlineLevel="2" x14ac:dyDescent="0.2">
      <c r="B75" s="22"/>
      <c r="C75" s="23"/>
      <c r="D75" s="26" t="s">
        <v>51</v>
      </c>
      <c r="E75" s="27">
        <v>16952258</v>
      </c>
      <c r="F75" s="27">
        <v>7580334</v>
      </c>
      <c r="G75" s="27">
        <v>7119591</v>
      </c>
      <c r="H75" s="27">
        <v>651538</v>
      </c>
      <c r="I75" s="27">
        <v>7915301</v>
      </c>
      <c r="J75" s="27">
        <v>376419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</row>
    <row r="76" spans="2:60" s="25" customFormat="1" ht="12" customHeight="1" outlineLevel="2" x14ac:dyDescent="0.2">
      <c r="B76" s="22"/>
      <c r="C76" s="23"/>
      <c r="D76" s="26" t="s">
        <v>13</v>
      </c>
      <c r="E76" s="27">
        <v>35634474</v>
      </c>
      <c r="F76" s="27">
        <f>17969.19+11972889</f>
        <v>11990858.189999999</v>
      </c>
      <c r="G76" s="27">
        <v>5067227</v>
      </c>
      <c r="H76" s="27">
        <f>1053484+13266</f>
        <v>1066750</v>
      </c>
      <c r="I76" s="27">
        <v>15403202</v>
      </c>
      <c r="J76" s="27">
        <f>2968596+48796.53</f>
        <v>3017392.53</v>
      </c>
      <c r="K76" s="27">
        <v>10618533.84577113</v>
      </c>
      <c r="L76" s="27">
        <v>1052044.8835927499</v>
      </c>
      <c r="M76" s="27">
        <v>6158155.5599999996</v>
      </c>
      <c r="N76" s="27">
        <v>325808.87</v>
      </c>
      <c r="O76" s="27">
        <v>11999193.7863</v>
      </c>
      <c r="P76" s="27">
        <v>173955.98618000001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</row>
    <row r="77" spans="2:60" s="25" customFormat="1" ht="12" customHeight="1" outlineLevel="2" x14ac:dyDescent="0.2">
      <c r="B77" s="22"/>
      <c r="C77" s="23"/>
      <c r="D77" s="26" t="s">
        <v>52</v>
      </c>
      <c r="E77" s="27">
        <v>9910455</v>
      </c>
      <c r="F77" s="27">
        <f>1442062+245992.48</f>
        <v>1688054.48</v>
      </c>
      <c r="G77" s="27">
        <v>8495017</v>
      </c>
      <c r="H77" s="27">
        <f>504777+1415953</f>
        <v>1920730</v>
      </c>
      <c r="I77" s="27">
        <f>355785+5841984.84</f>
        <v>6197769.8399999999</v>
      </c>
      <c r="J77" s="27">
        <f>10256+1209590.46</f>
        <v>1219846.46</v>
      </c>
      <c r="K77" s="27">
        <v>6955353.2300000004</v>
      </c>
      <c r="L77" s="27">
        <v>721048.16</v>
      </c>
      <c r="M77" s="27">
        <v>8095979.6600000001</v>
      </c>
      <c r="N77" s="27">
        <v>396207.01</v>
      </c>
      <c r="O77" s="27">
        <v>3595619.15</v>
      </c>
      <c r="P77" s="27">
        <v>19186.91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</row>
    <row r="78" spans="2:60" s="25" customFormat="1" ht="12" customHeight="1" outlineLevel="2" x14ac:dyDescent="0.2">
      <c r="B78" s="22"/>
      <c r="C78" s="23"/>
      <c r="D78" s="26" t="s">
        <v>53</v>
      </c>
      <c r="E78" s="27">
        <v>32434824</v>
      </c>
      <c r="F78" s="27">
        <f>4720303+2484170.05</f>
        <v>7204473.0499999998</v>
      </c>
      <c r="G78" s="27">
        <f>2165941+20795834</f>
        <v>22961775</v>
      </c>
      <c r="H78" s="27">
        <f>42300+5984123</f>
        <v>6026423</v>
      </c>
      <c r="I78" s="27">
        <v>21429351.379999999</v>
      </c>
      <c r="J78" s="27">
        <v>5703995.5599999996</v>
      </c>
      <c r="K78" s="27">
        <v>21275118.050000001</v>
      </c>
      <c r="L78" s="27">
        <v>3500388.41</v>
      </c>
      <c r="M78" s="27">
        <v>25346199.09</v>
      </c>
      <c r="N78" s="27">
        <v>1872984.21</v>
      </c>
      <c r="O78" s="27">
        <v>26418460.629999999</v>
      </c>
      <c r="P78" s="27">
        <v>328100.86</v>
      </c>
      <c r="Q78" s="27">
        <v>27902459.289999999</v>
      </c>
      <c r="R78" s="27">
        <v>148677.10999999999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1">
        <v>0</v>
      </c>
      <c r="Z78" s="21">
        <v>0</v>
      </c>
      <c r="AA78" s="21">
        <v>0</v>
      </c>
      <c r="AB78" s="21">
        <v>0</v>
      </c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</row>
    <row r="79" spans="2:60" s="25" customFormat="1" ht="12" customHeight="1" outlineLevel="2" x14ac:dyDescent="0.2">
      <c r="B79" s="22"/>
      <c r="C79" s="23"/>
      <c r="D79" s="26" t="s">
        <v>54</v>
      </c>
      <c r="E79" s="27">
        <v>5351485</v>
      </c>
      <c r="F79" s="27">
        <f>719731+616696.76</f>
        <v>1336427.76</v>
      </c>
      <c r="G79" s="27">
        <f>3381643+445164</f>
        <v>3826807</v>
      </c>
      <c r="H79" s="27">
        <f>104214+1126180</f>
        <v>1230394</v>
      </c>
      <c r="I79" s="27">
        <v>3882982.17</v>
      </c>
      <c r="J79" s="27">
        <v>1308415.99</v>
      </c>
      <c r="K79" s="27">
        <v>3858639.4045525203</v>
      </c>
      <c r="L79" s="27">
        <v>864328.35535597475</v>
      </c>
      <c r="M79" s="27">
        <v>4639254.09</v>
      </c>
      <c r="N79" s="27">
        <v>487199.05</v>
      </c>
      <c r="O79" s="27">
        <v>4869176</v>
      </c>
      <c r="P79" s="27">
        <v>120289.25</v>
      </c>
      <c r="Q79" s="27">
        <v>5123214.54</v>
      </c>
      <c r="R79" s="27">
        <v>84923.35</v>
      </c>
      <c r="S79" s="27">
        <v>5593841.1999999993</v>
      </c>
      <c r="T79" s="27">
        <v>54696.160000000003</v>
      </c>
      <c r="U79" s="27">
        <v>3138967.57</v>
      </c>
      <c r="V79" s="27">
        <v>14365.19</v>
      </c>
      <c r="W79" s="27">
        <v>0</v>
      </c>
      <c r="X79" s="27">
        <v>0</v>
      </c>
      <c r="Y79" s="21">
        <v>0</v>
      </c>
      <c r="Z79" s="21">
        <v>0</v>
      </c>
      <c r="AA79" s="21">
        <v>0</v>
      </c>
      <c r="AB79" s="21">
        <v>0</v>
      </c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</row>
    <row r="80" spans="2:60" s="25" customFormat="1" ht="12" customHeight="1" outlineLevel="2" x14ac:dyDescent="0.2">
      <c r="B80" s="22"/>
      <c r="C80" s="23"/>
      <c r="D80" s="26" t="s">
        <v>55</v>
      </c>
      <c r="E80" s="27">
        <v>0</v>
      </c>
      <c r="F80" s="27">
        <f>551901+36535409</f>
        <v>37087310</v>
      </c>
      <c r="G80" s="27">
        <v>69918145</v>
      </c>
      <c r="H80" s="27">
        <f>33846548+284313</f>
        <v>34130861</v>
      </c>
      <c r="I80" s="27">
        <v>71321432</v>
      </c>
      <c r="J80" s="27">
        <v>34900846</v>
      </c>
      <c r="K80" s="27">
        <v>74270018.114360303</v>
      </c>
      <c r="L80" s="27">
        <v>24149389.393661715</v>
      </c>
      <c r="M80" s="27">
        <v>85657630.74000001</v>
      </c>
      <c r="N80" s="27">
        <v>18791896.685399998</v>
      </c>
      <c r="O80" s="27">
        <v>89243290.299999997</v>
      </c>
      <c r="P80" s="27">
        <v>3775320.8</v>
      </c>
      <c r="Q80" s="27">
        <v>94847168</v>
      </c>
      <c r="R80" s="27">
        <v>3286909.39</v>
      </c>
      <c r="S80" s="27">
        <v>104127716.84</v>
      </c>
      <c r="T80" s="27">
        <v>3698097.48</v>
      </c>
      <c r="U80" s="27">
        <v>125452046.86</v>
      </c>
      <c r="V80" s="27">
        <v>2702361.93</v>
      </c>
      <c r="W80" s="27">
        <v>187947889.96000001</v>
      </c>
      <c r="X80" s="27">
        <v>1999314.25</v>
      </c>
      <c r="Y80" s="21">
        <v>209444141.31</v>
      </c>
      <c r="Z80" s="21">
        <v>1025660.99</v>
      </c>
      <c r="AA80" s="21"/>
      <c r="AB80" s="21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  <row r="81" spans="2:60" s="25" customFormat="1" ht="12" customHeight="1" outlineLevel="2" x14ac:dyDescent="0.2">
      <c r="B81" s="22"/>
      <c r="C81" s="23"/>
      <c r="D81" s="26" t="s">
        <v>71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418053.97</v>
      </c>
      <c r="K81" s="27">
        <v>0</v>
      </c>
      <c r="L81" s="27">
        <v>1207538.06</v>
      </c>
      <c r="M81" s="27">
        <v>0</v>
      </c>
      <c r="N81" s="27">
        <v>4160681.69</v>
      </c>
      <c r="O81" s="27">
        <v>0</v>
      </c>
      <c r="P81" s="27">
        <v>5060771.7300000004</v>
      </c>
      <c r="Q81" s="27">
        <v>0</v>
      </c>
      <c r="R81" s="27">
        <v>4867415.4000000004</v>
      </c>
      <c r="S81" s="27">
        <v>19232401.329999998</v>
      </c>
      <c r="T81" s="27">
        <v>5425656.8799999999</v>
      </c>
      <c r="U81" s="27">
        <v>47226877.490000002</v>
      </c>
      <c r="V81" s="27">
        <v>6093764.6699999999</v>
      </c>
      <c r="W81" s="27">
        <v>74972950.909999996</v>
      </c>
      <c r="X81" s="27">
        <v>7501119.25</v>
      </c>
      <c r="Y81" s="21">
        <v>84908958.049999997</v>
      </c>
      <c r="Z81" s="21">
        <v>6496112.7199999997</v>
      </c>
      <c r="AA81" s="21">
        <v>143578350.94</v>
      </c>
      <c r="AB81" s="21">
        <v>7423345.3699999992</v>
      </c>
      <c r="AC81" s="50">
        <v>159765034.94</v>
      </c>
      <c r="AD81" s="50">
        <v>4642699.8800000008</v>
      </c>
      <c r="AE81" s="50">
        <v>101619576.98</v>
      </c>
      <c r="AF81" s="50">
        <v>1090918.3399999999</v>
      </c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  <row r="82" spans="2:60" s="25" customFormat="1" ht="12" customHeight="1" outlineLevel="2" x14ac:dyDescent="0.2">
      <c r="B82" s="22"/>
      <c r="C82" s="23"/>
      <c r="D82" s="26" t="s">
        <v>56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46526.879999999997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/>
      <c r="Y82" s="21"/>
      <c r="Z82" s="21"/>
      <c r="AA82" s="21"/>
      <c r="AB82" s="21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</row>
    <row r="83" spans="2:60" s="25" customFormat="1" ht="12" customHeight="1" outlineLevel="2" x14ac:dyDescent="0.2">
      <c r="B83" s="22"/>
      <c r="C83" s="23"/>
      <c r="D83" s="26" t="s">
        <v>72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893942.59</v>
      </c>
      <c r="K83" s="27">
        <v>0</v>
      </c>
      <c r="L83" s="27">
        <v>1810430.14</v>
      </c>
      <c r="M83" s="27">
        <v>0</v>
      </c>
      <c r="N83" s="27">
        <v>3606758.11</v>
      </c>
      <c r="O83" s="27">
        <v>0</v>
      </c>
      <c r="P83" s="27">
        <v>2141997.38</v>
      </c>
      <c r="Q83" s="27">
        <v>0</v>
      </c>
      <c r="R83" s="27">
        <v>2058742.82</v>
      </c>
      <c r="S83" s="27">
        <v>23077848.100000001</v>
      </c>
      <c r="T83" s="27">
        <v>3242280.96</v>
      </c>
      <c r="U83" s="27">
        <v>55614606.269999996</v>
      </c>
      <c r="V83" s="27">
        <v>2754402.12</v>
      </c>
      <c r="W83" s="27">
        <v>83140704.99000001</v>
      </c>
      <c r="X83" s="27">
        <v>2854675.61</v>
      </c>
      <c r="Y83" s="21">
        <v>93347527.010000005</v>
      </c>
      <c r="Z83" s="21">
        <v>2777957.04</v>
      </c>
      <c r="AA83" s="21">
        <v>147875385.94999999</v>
      </c>
      <c r="AB83" s="21">
        <v>5626766.5700000003</v>
      </c>
      <c r="AC83" s="50">
        <v>167650876.22</v>
      </c>
      <c r="AD83" s="50">
        <v>7420047.6999999993</v>
      </c>
      <c r="AE83" s="50">
        <v>310707614.33999997</v>
      </c>
      <c r="AF83" s="50">
        <v>12571839.550000001</v>
      </c>
      <c r="AG83" s="50">
        <v>523696674.51999998</v>
      </c>
      <c r="AH83" s="50">
        <v>11375772.48</v>
      </c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</row>
    <row r="84" spans="2:60" s="14" customFormat="1" ht="12" customHeight="1" outlineLevel="1" x14ac:dyDescent="0.2">
      <c r="B84" s="22"/>
      <c r="C84" s="23"/>
      <c r="D84" s="26" t="s">
        <v>73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63562.52</v>
      </c>
      <c r="O84" s="27">
        <v>0</v>
      </c>
      <c r="P84" s="27">
        <v>99579.87</v>
      </c>
      <c r="Q84" s="27">
        <v>0</v>
      </c>
      <c r="R84" s="27">
        <v>49976.09</v>
      </c>
      <c r="S84" s="27">
        <v>0</v>
      </c>
      <c r="T84" s="27">
        <v>111822.35</v>
      </c>
      <c r="U84" s="27">
        <v>485061.61</v>
      </c>
      <c r="V84" s="27">
        <v>191794.71</v>
      </c>
      <c r="W84" s="27">
        <v>487310.22</v>
      </c>
      <c r="X84" s="27">
        <v>168043.84</v>
      </c>
      <c r="Y84" s="21">
        <v>538420.52</v>
      </c>
      <c r="Z84" s="21">
        <v>164359.35999999999</v>
      </c>
      <c r="AA84" s="21">
        <v>859637.48</v>
      </c>
      <c r="AB84" s="21">
        <v>229036.91</v>
      </c>
      <c r="AC84" s="50">
        <v>999415.92999999993</v>
      </c>
      <c r="AD84" s="50">
        <v>226194.78</v>
      </c>
      <c r="AE84" s="50">
        <v>1398392.25</v>
      </c>
      <c r="AF84" s="50">
        <v>258959.02</v>
      </c>
      <c r="AG84" s="50">
        <v>2406924.17</v>
      </c>
      <c r="AH84" s="50">
        <v>354547.39</v>
      </c>
      <c r="AI84" s="50">
        <v>1817575.6752999998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2155626.8277999996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3973202.51</v>
      </c>
      <c r="AV84" s="50">
        <v>216755.20440000002</v>
      </c>
      <c r="AW84" s="50">
        <v>0</v>
      </c>
      <c r="AX84" s="50">
        <v>0</v>
      </c>
      <c r="AY84" s="50">
        <v>0</v>
      </c>
      <c r="AZ84" s="50">
        <v>0</v>
      </c>
      <c r="BA84" s="50">
        <v>0</v>
      </c>
      <c r="BB84" s="50">
        <v>210712.3726</v>
      </c>
      <c r="BC84" s="50">
        <v>0</v>
      </c>
      <c r="BD84" s="50">
        <v>0</v>
      </c>
      <c r="BE84" s="50">
        <v>0</v>
      </c>
      <c r="BF84" s="50">
        <v>0</v>
      </c>
      <c r="BG84" s="50">
        <v>0</v>
      </c>
      <c r="BH84" s="50">
        <v>427467.57</v>
      </c>
    </row>
    <row r="85" spans="2:60" s="14" customFormat="1" ht="12" customHeight="1" outlineLevel="1" x14ac:dyDescent="0.25">
      <c r="B85" s="28"/>
      <c r="C85" s="16"/>
      <c r="D85" s="26" t="s">
        <v>57</v>
      </c>
      <c r="E85" s="27">
        <v>7850195</v>
      </c>
      <c r="F85" s="27">
        <v>2748571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1"/>
      <c r="Z85" s="21"/>
      <c r="AA85" s="21"/>
      <c r="AB85" s="21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</row>
    <row r="86" spans="2:60" s="14" customFormat="1" ht="12" customHeight="1" outlineLevel="1" x14ac:dyDescent="0.25">
      <c r="B86" s="28"/>
      <c r="C86" s="16"/>
      <c r="D86" s="26" t="s">
        <v>58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714838.47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1"/>
      <c r="Z86" s="21"/>
      <c r="AA86" s="21"/>
      <c r="AB86" s="21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</row>
    <row r="87" spans="2:60" s="14" customFormat="1" ht="12" customHeight="1" outlineLevel="1" x14ac:dyDescent="0.25">
      <c r="B87" s="28"/>
      <c r="C87" s="16"/>
      <c r="D87" s="26" t="s">
        <v>74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59233.79</v>
      </c>
      <c r="S87" s="27">
        <v>0</v>
      </c>
      <c r="T87" s="27">
        <v>1156196.43</v>
      </c>
      <c r="U87" s="27">
        <v>0</v>
      </c>
      <c r="V87" s="27">
        <v>1331720.82</v>
      </c>
      <c r="W87" s="27">
        <v>6528269.5</v>
      </c>
      <c r="X87" s="27">
        <v>4194468.08</v>
      </c>
      <c r="Y87" s="21">
        <v>10560719.23</v>
      </c>
      <c r="Z87" s="21">
        <v>7994246.8100000005</v>
      </c>
      <c r="AA87" s="21">
        <v>21149392.640000001</v>
      </c>
      <c r="AB87" s="21">
        <v>10233303.699999999</v>
      </c>
      <c r="AC87" s="50">
        <v>26770876.66</v>
      </c>
      <c r="AD87" s="50">
        <v>13998818.99</v>
      </c>
      <c r="AE87" s="50">
        <v>48940799.459999993</v>
      </c>
      <c r="AF87" s="50">
        <v>28567423.270000003</v>
      </c>
      <c r="AG87" s="50">
        <v>81809471.890000001</v>
      </c>
      <c r="AH87" s="50">
        <v>51362960.439999998</v>
      </c>
      <c r="AI87" s="50">
        <v>0</v>
      </c>
      <c r="AJ87" s="50">
        <v>0</v>
      </c>
      <c r="AK87" s="50">
        <v>0</v>
      </c>
      <c r="AL87" s="50">
        <v>54468961.216188185</v>
      </c>
      <c r="AM87" s="50">
        <v>0</v>
      </c>
      <c r="AN87" s="50">
        <v>0</v>
      </c>
      <c r="AO87" s="50">
        <v>0</v>
      </c>
      <c r="AP87" s="50">
        <v>0</v>
      </c>
      <c r="AQ87" s="50">
        <v>63488912.809303097</v>
      </c>
      <c r="AR87" s="50">
        <v>0</v>
      </c>
      <c r="AS87" s="50">
        <v>0</v>
      </c>
      <c r="AT87" s="50">
        <v>0</v>
      </c>
      <c r="AU87" s="50">
        <v>117957874.03</v>
      </c>
      <c r="AV87" s="50">
        <v>0</v>
      </c>
      <c r="AW87" s="50">
        <v>0</v>
      </c>
      <c r="AX87" s="50">
        <v>0</v>
      </c>
      <c r="AY87" s="50">
        <v>29329287.143811818</v>
      </c>
      <c r="AZ87" s="50">
        <v>0</v>
      </c>
      <c r="BA87" s="50">
        <v>0</v>
      </c>
      <c r="BB87" s="50">
        <v>0</v>
      </c>
      <c r="BC87" s="50">
        <v>0</v>
      </c>
      <c r="BD87" s="50">
        <v>24962425.37069691</v>
      </c>
      <c r="BE87" s="50">
        <v>0</v>
      </c>
      <c r="BF87" s="50">
        <v>0</v>
      </c>
      <c r="BG87" s="50">
        <v>0</v>
      </c>
      <c r="BH87" s="50">
        <v>54291712.510000005</v>
      </c>
    </row>
    <row r="88" spans="2:60" s="14" customFormat="1" ht="12" customHeight="1" outlineLevel="1" x14ac:dyDescent="0.25">
      <c r="B88" s="28"/>
      <c r="C88" s="16"/>
      <c r="D88" s="26" t="s">
        <v>84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>
        <v>831545.11</v>
      </c>
      <c r="AA88" s="21">
        <v>8927281.620000001</v>
      </c>
      <c r="AB88" s="21">
        <v>3305737.38</v>
      </c>
      <c r="AC88" s="50">
        <v>9680257.9900000002</v>
      </c>
      <c r="AD88" s="50">
        <v>5046780.92</v>
      </c>
      <c r="AE88" s="50">
        <v>20101204.5</v>
      </c>
      <c r="AF88" s="50">
        <v>12617582.390000001</v>
      </c>
      <c r="AG88" s="50">
        <v>33238569.109999999</v>
      </c>
      <c r="AH88" s="50">
        <v>23635888.619999997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22020313.755999997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25832804.956</v>
      </c>
      <c r="AU88" s="50">
        <v>47853118.716000006</v>
      </c>
      <c r="AV88" s="50">
        <v>0</v>
      </c>
      <c r="AW88" s="50">
        <v>0</v>
      </c>
      <c r="AX88" s="50">
        <v>0</v>
      </c>
      <c r="AY88" s="50">
        <v>0</v>
      </c>
      <c r="AZ88" s="50">
        <v>0</v>
      </c>
      <c r="BA88" s="50">
        <v>11832861.033200001</v>
      </c>
      <c r="BB88" s="50">
        <v>0</v>
      </c>
      <c r="BC88" s="50">
        <v>0</v>
      </c>
      <c r="BD88" s="50">
        <v>0</v>
      </c>
      <c r="BE88" s="50">
        <v>0</v>
      </c>
      <c r="BF88" s="50">
        <v>0</v>
      </c>
      <c r="BG88" s="50">
        <v>7755364.8700000001</v>
      </c>
      <c r="BH88" s="50">
        <v>19588225.899999999</v>
      </c>
    </row>
    <row r="89" spans="2:60" s="14" customFormat="1" ht="12" customHeight="1" outlineLevel="1" x14ac:dyDescent="0.25">
      <c r="B89" s="28"/>
      <c r="C89" s="16"/>
      <c r="D89" s="26" t="s">
        <v>138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1"/>
      <c r="Z89" s="21"/>
      <c r="AA89" s="21"/>
      <c r="AB89" s="21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>
        <v>0</v>
      </c>
      <c r="AU89" s="50">
        <v>0</v>
      </c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>
        <v>0</v>
      </c>
      <c r="BH89" s="50">
        <v>0</v>
      </c>
    </row>
    <row r="90" spans="2:60" s="14" customFormat="1" ht="12" customHeight="1" outlineLevel="1" x14ac:dyDescent="0.25">
      <c r="B90" s="28"/>
      <c r="C90" s="16"/>
      <c r="D90" s="26" t="s">
        <v>63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445070.52</v>
      </c>
      <c r="T90" s="27">
        <v>9866.59</v>
      </c>
      <c r="U90" s="27">
        <v>236887.52</v>
      </c>
      <c r="V90" s="27">
        <v>12641.17</v>
      </c>
      <c r="W90" s="27">
        <v>472547.85</v>
      </c>
      <c r="X90" s="27">
        <v>33332.410000000003</v>
      </c>
      <c r="Y90" s="21">
        <v>522919.65</v>
      </c>
      <c r="Z90" s="21">
        <v>51360.51</v>
      </c>
      <c r="AA90" s="21">
        <v>838121.63</v>
      </c>
      <c r="AB90" s="21">
        <v>84787.33</v>
      </c>
      <c r="AC90" s="50">
        <v>938212.83000000007</v>
      </c>
      <c r="AD90" s="50">
        <v>99061.51999999999</v>
      </c>
      <c r="AE90" s="50">
        <v>1616529.75</v>
      </c>
      <c r="AF90" s="50">
        <v>232698.27</v>
      </c>
      <c r="AG90" s="50">
        <v>3013256.95</v>
      </c>
      <c r="AH90" s="50">
        <v>347673.2</v>
      </c>
      <c r="AI90" s="50">
        <v>0</v>
      </c>
      <c r="AJ90" s="50">
        <v>0</v>
      </c>
      <c r="AK90" s="50">
        <v>0</v>
      </c>
      <c r="AL90" s="50">
        <v>1894624.0499999998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2226460.5</v>
      </c>
      <c r="AS90" s="50">
        <v>0</v>
      </c>
      <c r="AT90" s="50">
        <v>0</v>
      </c>
      <c r="AU90" s="50">
        <v>4121084.55</v>
      </c>
      <c r="AV90" s="50">
        <v>0</v>
      </c>
      <c r="AW90" s="50">
        <v>0</v>
      </c>
      <c r="AX90" s="50">
        <v>0</v>
      </c>
      <c r="AY90" s="50">
        <v>163867.15999823998</v>
      </c>
      <c r="AZ90" s="50">
        <v>0</v>
      </c>
      <c r="BA90" s="50">
        <v>0</v>
      </c>
      <c r="BB90" s="50">
        <v>0</v>
      </c>
      <c r="BC90" s="50">
        <v>0</v>
      </c>
      <c r="BD90" s="50">
        <v>0</v>
      </c>
      <c r="BE90" s="50">
        <v>123300.576</v>
      </c>
      <c r="BF90" s="50">
        <v>0</v>
      </c>
      <c r="BG90" s="50">
        <v>0</v>
      </c>
      <c r="BH90" s="50">
        <v>287167.74</v>
      </c>
    </row>
    <row r="91" spans="2:60" s="14" customFormat="1" ht="12" customHeight="1" outlineLevel="1" x14ac:dyDescent="0.25">
      <c r="B91" s="28"/>
      <c r="C91" s="16"/>
      <c r="D91" s="26" t="s">
        <v>87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0">
        <v>0</v>
      </c>
      <c r="AD91" s="50">
        <v>9529137.4800000004</v>
      </c>
      <c r="AE91" s="50">
        <v>0</v>
      </c>
      <c r="AF91" s="50">
        <v>33820041.299999997</v>
      </c>
      <c r="AG91" s="50">
        <v>0</v>
      </c>
      <c r="AH91" s="50">
        <v>88454962.939999998</v>
      </c>
      <c r="AI91" s="50">
        <v>163551110.97999999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195727777.62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359278888.60000002</v>
      </c>
      <c r="AV91" s="50">
        <v>60062248.759999998</v>
      </c>
      <c r="AW91" s="50">
        <v>0</v>
      </c>
      <c r="AX91" s="50">
        <v>0</v>
      </c>
      <c r="AY91" s="50">
        <v>0</v>
      </c>
      <c r="AZ91" s="50">
        <v>0</v>
      </c>
      <c r="BA91" s="50">
        <v>0</v>
      </c>
      <c r="BB91" s="50">
        <v>60205362.18</v>
      </c>
      <c r="BC91" s="50">
        <v>0</v>
      </c>
      <c r="BD91" s="50">
        <v>0</v>
      </c>
      <c r="BE91" s="50">
        <v>0</v>
      </c>
      <c r="BF91" s="50">
        <v>0</v>
      </c>
      <c r="BG91" s="50">
        <v>0</v>
      </c>
      <c r="BH91" s="50">
        <v>120267610.94</v>
      </c>
    </row>
    <row r="92" spans="2:60" s="14" customFormat="1" ht="12" customHeight="1" outlineLevel="1" x14ac:dyDescent="0.25">
      <c r="B92" s="28"/>
      <c r="C92" s="16"/>
      <c r="D92" s="26" t="s">
        <v>93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1"/>
      <c r="Z92" s="21"/>
      <c r="AA92" s="21"/>
      <c r="AB92" s="21"/>
      <c r="AC92" s="50">
        <v>0</v>
      </c>
      <c r="AD92" s="50">
        <v>66600851.720000006</v>
      </c>
      <c r="AE92" s="50">
        <v>0</v>
      </c>
      <c r="AF92" s="50">
        <v>283895051.10000002</v>
      </c>
      <c r="AG92" s="50">
        <v>870353100</v>
      </c>
      <c r="AH92" s="50">
        <v>540797604.25</v>
      </c>
      <c r="AI92" s="50">
        <v>0</v>
      </c>
      <c r="AJ92" s="50">
        <v>0</v>
      </c>
      <c r="AK92" s="50">
        <v>0</v>
      </c>
      <c r="AL92" s="50">
        <v>0</v>
      </c>
      <c r="AM92" s="50">
        <v>986234940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1162871640</v>
      </c>
      <c r="AT92" s="50">
        <v>0</v>
      </c>
      <c r="AU92" s="50">
        <v>2149106580</v>
      </c>
      <c r="AV92" s="50">
        <v>563899.98</v>
      </c>
      <c r="AW92" s="50">
        <v>0</v>
      </c>
      <c r="AX92" s="50">
        <v>0</v>
      </c>
      <c r="AY92" s="50">
        <v>609725.5</v>
      </c>
      <c r="AZ92" s="50">
        <v>277162254.30358344</v>
      </c>
      <c r="BA92" s="50">
        <v>0</v>
      </c>
      <c r="BB92" s="50">
        <v>671222.05</v>
      </c>
      <c r="BC92" s="50">
        <v>0</v>
      </c>
      <c r="BD92" s="50">
        <v>0</v>
      </c>
      <c r="BE92" s="50">
        <v>0</v>
      </c>
      <c r="BF92" s="50">
        <v>236639092.98499998</v>
      </c>
      <c r="BG92" s="50">
        <v>0</v>
      </c>
      <c r="BH92" s="50">
        <v>515646194.81999993</v>
      </c>
    </row>
    <row r="93" spans="2:60" s="14" customFormat="1" ht="12" customHeight="1" outlineLevel="1" x14ac:dyDescent="0.25">
      <c r="B93" s="28"/>
      <c r="C93" s="16"/>
      <c r="D93" s="26" t="s">
        <v>95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1"/>
      <c r="Z93" s="21"/>
      <c r="AA93" s="21"/>
      <c r="AB93" s="21"/>
      <c r="AC93" s="50"/>
      <c r="AD93" s="50"/>
      <c r="AE93" s="50">
        <v>0</v>
      </c>
      <c r="AF93" s="50">
        <v>233778154.39000002</v>
      </c>
      <c r="AG93" s="50">
        <v>0</v>
      </c>
      <c r="AH93" s="50">
        <v>536184112.50999999</v>
      </c>
      <c r="AI93" s="50">
        <v>0</v>
      </c>
      <c r="AJ93" s="50">
        <v>0</v>
      </c>
      <c r="AK93" s="50">
        <v>0</v>
      </c>
      <c r="AL93" s="50">
        <v>0</v>
      </c>
      <c r="AM93" s="50">
        <v>1127270595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1329167070</v>
      </c>
      <c r="AT93" s="50">
        <v>0</v>
      </c>
      <c r="AU93" s="50">
        <v>2456437665</v>
      </c>
      <c r="AV93" s="50">
        <v>463667.72</v>
      </c>
      <c r="AW93" s="50">
        <v>0</v>
      </c>
      <c r="AX93" s="50">
        <v>0</v>
      </c>
      <c r="AY93" s="50">
        <v>628537.75</v>
      </c>
      <c r="AZ93" s="50">
        <v>303882966.49641657</v>
      </c>
      <c r="BA93" s="50">
        <v>0</v>
      </c>
      <c r="BB93" s="50">
        <v>532047.97</v>
      </c>
      <c r="BC93" s="50">
        <v>0</v>
      </c>
      <c r="BD93" s="50">
        <v>0</v>
      </c>
      <c r="BE93" s="50">
        <v>0</v>
      </c>
      <c r="BF93" s="50">
        <v>255958727.82999998</v>
      </c>
      <c r="BG93" s="50">
        <v>0</v>
      </c>
      <c r="BH93" s="50">
        <v>561465947.76999998</v>
      </c>
    </row>
    <row r="94" spans="2:60" s="14" customFormat="1" ht="12" customHeight="1" outlineLevel="1" x14ac:dyDescent="0.25">
      <c r="B94" s="28"/>
      <c r="C94" s="16"/>
      <c r="D94" s="26" t="s">
        <v>106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1"/>
      <c r="Z94" s="21"/>
      <c r="AA94" s="21"/>
      <c r="AB94" s="21"/>
      <c r="AC94" s="50"/>
      <c r="AD94" s="50"/>
      <c r="AE94" s="50"/>
      <c r="AF94" s="50"/>
      <c r="AG94" s="50">
        <v>0</v>
      </c>
      <c r="AH94" s="50">
        <v>0</v>
      </c>
      <c r="AI94" s="50">
        <v>0</v>
      </c>
      <c r="AJ94" s="50">
        <v>0</v>
      </c>
      <c r="AK94" s="50">
        <v>0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1227080.33</v>
      </c>
      <c r="AW94" s="50">
        <v>0</v>
      </c>
      <c r="AX94" s="50">
        <v>0</v>
      </c>
      <c r="AY94" s="50">
        <v>0</v>
      </c>
      <c r="AZ94" s="50">
        <v>0</v>
      </c>
      <c r="BA94" s="50">
        <v>11074421.23</v>
      </c>
      <c r="BB94" s="50">
        <v>584434.5</v>
      </c>
      <c r="BC94" s="50">
        <v>0</v>
      </c>
      <c r="BD94" s="50">
        <v>0</v>
      </c>
      <c r="BE94" s="50">
        <v>0</v>
      </c>
      <c r="BF94" s="50">
        <v>0</v>
      </c>
      <c r="BG94" s="50">
        <v>13122713.18</v>
      </c>
      <c r="BH94" s="50">
        <v>26008649.240000002</v>
      </c>
    </row>
    <row r="95" spans="2:60" s="25" customFormat="1" ht="12" customHeight="1" outlineLevel="1" x14ac:dyDescent="0.25">
      <c r="B95" s="28"/>
      <c r="C95" s="16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38"/>
      <c r="V95" s="38"/>
      <c r="W95" s="38"/>
      <c r="X95" s="38"/>
      <c r="Y95" s="19"/>
      <c r="Z95" s="19"/>
      <c r="AA95" s="19"/>
      <c r="AB95" s="1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</row>
    <row r="96" spans="2:60" s="25" customFormat="1" ht="12" customHeight="1" outlineLevel="2" x14ac:dyDescent="0.25">
      <c r="B96" s="22"/>
      <c r="C96" s="23" t="s">
        <v>108</v>
      </c>
      <c r="D96" s="24"/>
      <c r="E96" s="18">
        <f t="shared" ref="E96:P96" si="19">SUM(E97:E102)</f>
        <v>1206611</v>
      </c>
      <c r="F96" s="18">
        <f t="shared" si="19"/>
        <v>16166662.76</v>
      </c>
      <c r="G96" s="18">
        <f t="shared" si="19"/>
        <v>0</v>
      </c>
      <c r="H96" s="18">
        <f t="shared" si="19"/>
        <v>11044264</v>
      </c>
      <c r="I96" s="18">
        <f t="shared" si="19"/>
        <v>13533832.33</v>
      </c>
      <c r="J96" s="18">
        <f t="shared" si="19"/>
        <v>9845986.3399999999</v>
      </c>
      <c r="K96" s="18">
        <f t="shared" si="19"/>
        <v>36253758.467</v>
      </c>
      <c r="L96" s="18">
        <f t="shared" si="19"/>
        <v>7255025.0667700004</v>
      </c>
      <c r="M96" s="18">
        <f t="shared" si="19"/>
        <v>41933144.046000004</v>
      </c>
      <c r="N96" s="18">
        <f t="shared" si="19"/>
        <v>4943562.7686299998</v>
      </c>
      <c r="O96" s="18">
        <f t="shared" si="19"/>
        <v>43115014.361000001</v>
      </c>
      <c r="P96" s="18">
        <f t="shared" si="19"/>
        <v>3855487.7249799999</v>
      </c>
      <c r="Q96" s="18">
        <f t="shared" ref="Q96:V96" si="20">SUM(Q97:Q102)</f>
        <v>46163003.741999999</v>
      </c>
      <c r="R96" s="18">
        <f t="shared" si="20"/>
        <v>3089204.4892120617</v>
      </c>
      <c r="S96" s="18">
        <f t="shared" si="20"/>
        <v>42743278.640000001</v>
      </c>
      <c r="T96" s="18">
        <f t="shared" si="20"/>
        <v>1895381.22</v>
      </c>
      <c r="U96" s="18">
        <f t="shared" si="20"/>
        <v>14041460.060000001</v>
      </c>
      <c r="V96" s="18">
        <f t="shared" si="20"/>
        <v>332571</v>
      </c>
      <c r="W96" s="18">
        <f t="shared" ref="W96:Z96" si="21">SUM(W97:W102)</f>
        <v>0</v>
      </c>
      <c r="X96" s="18">
        <f t="shared" si="21"/>
        <v>0</v>
      </c>
      <c r="Y96" s="19">
        <f t="shared" si="21"/>
        <v>0</v>
      </c>
      <c r="Z96" s="19">
        <f t="shared" si="21"/>
        <v>0</v>
      </c>
      <c r="AA96" s="19">
        <f>SUM(AA97:AA102)</f>
        <v>0</v>
      </c>
      <c r="AB96" s="19">
        <f>SUM(AB97:AB102)</f>
        <v>0</v>
      </c>
      <c r="AC96" s="49"/>
      <c r="AD96" s="49"/>
      <c r="AE96" s="49">
        <v>0</v>
      </c>
      <c r="AF96" s="49">
        <v>32318933.670000002</v>
      </c>
      <c r="AG96" s="49">
        <v>0</v>
      </c>
      <c r="AH96" s="49">
        <v>146611371.89999998</v>
      </c>
      <c r="AI96" s="49">
        <v>0</v>
      </c>
      <c r="AJ96" s="49">
        <v>0</v>
      </c>
      <c r="AK96" s="49">
        <v>0</v>
      </c>
      <c r="AL96" s="49">
        <v>0</v>
      </c>
      <c r="AM96" s="49">
        <v>32316927.5</v>
      </c>
      <c r="AN96" s="49">
        <v>0</v>
      </c>
      <c r="AO96" s="49">
        <v>0</v>
      </c>
      <c r="AP96" s="49">
        <v>0</v>
      </c>
      <c r="AQ96" s="49">
        <v>162759581.86000001</v>
      </c>
      <c r="AR96" s="49">
        <v>0</v>
      </c>
      <c r="AS96" s="49">
        <v>0</v>
      </c>
      <c r="AT96" s="49">
        <v>303553526.47000003</v>
      </c>
      <c r="AU96" s="49">
        <v>498630035.83000004</v>
      </c>
      <c r="AV96" s="49">
        <v>0</v>
      </c>
      <c r="AW96" s="49">
        <v>0</v>
      </c>
      <c r="AX96" s="49">
        <v>0</v>
      </c>
      <c r="AY96" s="49">
        <v>0</v>
      </c>
      <c r="AZ96" s="49">
        <v>35630254.879038997</v>
      </c>
      <c r="BA96" s="49">
        <v>0</v>
      </c>
      <c r="BB96" s="49">
        <v>0</v>
      </c>
      <c r="BC96" s="49">
        <v>0</v>
      </c>
      <c r="BD96" s="49">
        <v>44244424.048980005</v>
      </c>
      <c r="BE96" s="49">
        <v>0</v>
      </c>
      <c r="BF96" s="49">
        <v>0</v>
      </c>
      <c r="BG96" s="49">
        <v>124931715.88344148</v>
      </c>
      <c r="BH96" s="49">
        <v>204806394.80344146</v>
      </c>
    </row>
    <row r="97" spans="2:60" s="25" customFormat="1" ht="12" customHeight="1" outlineLevel="2" x14ac:dyDescent="0.2">
      <c r="B97" s="22"/>
      <c r="C97" s="23"/>
      <c r="D97" s="26" t="s">
        <v>8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1">
        <v>0</v>
      </c>
      <c r="Z97" s="21">
        <v>0</v>
      </c>
      <c r="AA97" s="21">
        <v>0</v>
      </c>
      <c r="AB97" s="21">
        <v>0</v>
      </c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</row>
    <row r="98" spans="2:60" s="25" customFormat="1" ht="12" customHeight="1" outlineLevel="2" x14ac:dyDescent="0.2">
      <c r="B98" s="22"/>
      <c r="C98" s="23"/>
      <c r="D98" s="26" t="s">
        <v>9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1">
        <v>0</v>
      </c>
      <c r="Z98" s="21">
        <v>0</v>
      </c>
      <c r="AA98" s="21">
        <v>0</v>
      </c>
      <c r="AB98" s="21">
        <v>0</v>
      </c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</row>
    <row r="99" spans="2:60" s="25" customFormat="1" ht="12" customHeight="1" outlineLevel="2" x14ac:dyDescent="0.2">
      <c r="B99" s="22"/>
      <c r="C99" s="23"/>
      <c r="D99" s="26" t="s">
        <v>10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1">
        <v>0</v>
      </c>
      <c r="Z99" s="21">
        <v>0</v>
      </c>
      <c r="AA99" s="21">
        <v>0</v>
      </c>
      <c r="AB99" s="21">
        <v>0</v>
      </c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</row>
    <row r="100" spans="2:60" s="25" customFormat="1" ht="12" customHeight="1" outlineLevel="2" x14ac:dyDescent="0.2">
      <c r="B100" s="22"/>
      <c r="C100" s="23"/>
      <c r="D100" s="26" t="s">
        <v>11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/>
      <c r="X100" s="27"/>
      <c r="Y100" s="21"/>
      <c r="Z100" s="21"/>
      <c r="AA100" s="21"/>
      <c r="AB100" s="21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</row>
    <row r="101" spans="2:60" s="25" customFormat="1" ht="12" customHeight="1" outlineLevel="2" x14ac:dyDescent="0.2">
      <c r="B101" s="22"/>
      <c r="C101" s="23"/>
      <c r="D101" s="26" t="s">
        <v>16</v>
      </c>
      <c r="E101" s="27">
        <v>0</v>
      </c>
      <c r="F101" s="27">
        <v>4147610.76</v>
      </c>
      <c r="G101" s="27">
        <v>0</v>
      </c>
      <c r="H101" s="27">
        <v>4597080</v>
      </c>
      <c r="I101" s="27">
        <v>9355983.3300000001</v>
      </c>
      <c r="J101" s="27">
        <v>5124688.34</v>
      </c>
      <c r="K101" s="27">
        <v>19413142.469999999</v>
      </c>
      <c r="L101" s="27">
        <v>4868416.92</v>
      </c>
      <c r="M101" s="27">
        <v>22069728.990000002</v>
      </c>
      <c r="N101" s="27">
        <v>4451082.5599999996</v>
      </c>
      <c r="O101" s="27">
        <v>22343965.73</v>
      </c>
      <c r="P101" s="27">
        <v>3443023.33</v>
      </c>
      <c r="Q101" s="27">
        <v>24188393.07</v>
      </c>
      <c r="R101" s="27">
        <v>2581127.44</v>
      </c>
      <c r="S101" s="27">
        <v>24866249.719999999</v>
      </c>
      <c r="T101" s="27">
        <v>1472108.67</v>
      </c>
      <c r="U101" s="27">
        <v>14041460.060000001</v>
      </c>
      <c r="V101" s="27">
        <v>332571</v>
      </c>
      <c r="W101" s="27">
        <v>0</v>
      </c>
      <c r="X101" s="27"/>
      <c r="Y101" s="21">
        <v>0</v>
      </c>
      <c r="Z101" s="21"/>
      <c r="AA101" s="21">
        <v>0</v>
      </c>
      <c r="AB101" s="21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</row>
    <row r="102" spans="2:60" s="25" customFormat="1" ht="12" customHeight="1" outlineLevel="2" x14ac:dyDescent="0.2">
      <c r="B102" s="22"/>
      <c r="C102" s="23"/>
      <c r="D102" s="26" t="s">
        <v>12</v>
      </c>
      <c r="E102" s="27">
        <v>1206611</v>
      </c>
      <c r="F102" s="27">
        <f>4490435+7528617</f>
        <v>12019052</v>
      </c>
      <c r="G102" s="27">
        <v>0</v>
      </c>
      <c r="H102" s="27">
        <f>6247298+199886</f>
        <v>6447184</v>
      </c>
      <c r="I102" s="27">
        <v>4177849</v>
      </c>
      <c r="J102" s="27">
        <f>4502509+218789</f>
        <v>4721298</v>
      </c>
      <c r="K102" s="27">
        <v>16840615.997000001</v>
      </c>
      <c r="L102" s="27">
        <v>2386608.14677</v>
      </c>
      <c r="M102" s="27">
        <v>19863415.055999998</v>
      </c>
      <c r="N102" s="27">
        <v>492480.20863000007</v>
      </c>
      <c r="O102" s="27">
        <v>20771048.630999997</v>
      </c>
      <c r="P102" s="27">
        <v>412464.39498000004</v>
      </c>
      <c r="Q102" s="27">
        <v>21974610.671999998</v>
      </c>
      <c r="R102" s="27">
        <v>508077.04921206168</v>
      </c>
      <c r="S102" s="27">
        <v>17877028.920000002</v>
      </c>
      <c r="T102" s="27">
        <v>423272.55</v>
      </c>
      <c r="U102" s="27">
        <v>0</v>
      </c>
      <c r="V102" s="27">
        <v>0</v>
      </c>
      <c r="W102" s="27">
        <v>0</v>
      </c>
      <c r="X102" s="27">
        <v>0</v>
      </c>
      <c r="Y102" s="21">
        <v>0</v>
      </c>
      <c r="Z102" s="21">
        <v>0</v>
      </c>
      <c r="AA102" s="21">
        <v>0</v>
      </c>
      <c r="AB102" s="21">
        <v>0</v>
      </c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</row>
    <row r="103" spans="2:60" s="25" customFormat="1" ht="12" customHeight="1" outlineLevel="2" x14ac:dyDescent="0.2">
      <c r="B103" s="22"/>
      <c r="C103" s="23"/>
      <c r="D103" s="53" t="s">
        <v>100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0"/>
      <c r="AD103" s="50"/>
      <c r="AE103" s="50">
        <v>0</v>
      </c>
      <c r="AF103" s="50">
        <v>32318933.670000002</v>
      </c>
      <c r="AG103" s="50">
        <v>0</v>
      </c>
      <c r="AH103" s="50">
        <v>7990197.1899999995</v>
      </c>
      <c r="AI103" s="50">
        <v>0</v>
      </c>
      <c r="AJ103" s="50">
        <v>0</v>
      </c>
      <c r="AK103" s="50">
        <v>0</v>
      </c>
      <c r="AL103" s="50">
        <v>0</v>
      </c>
      <c r="AM103" s="50">
        <v>32316927.5</v>
      </c>
      <c r="AN103" s="50">
        <v>0</v>
      </c>
      <c r="AO103" s="50">
        <v>0</v>
      </c>
      <c r="AP103" s="50">
        <v>0</v>
      </c>
      <c r="AQ103" s="50">
        <v>63320900.719999999</v>
      </c>
      <c r="AR103" s="50">
        <v>0</v>
      </c>
      <c r="AS103" s="50">
        <v>0</v>
      </c>
      <c r="AT103" s="50">
        <v>0</v>
      </c>
      <c r="AU103" s="50">
        <v>95637828.219999999</v>
      </c>
      <c r="AV103" s="50">
        <v>0</v>
      </c>
      <c r="AW103" s="50">
        <v>0</v>
      </c>
      <c r="AX103" s="50">
        <v>0</v>
      </c>
      <c r="AY103" s="50">
        <v>0</v>
      </c>
      <c r="AZ103" s="50">
        <v>9370489.6985929981</v>
      </c>
      <c r="BA103" s="50">
        <v>0</v>
      </c>
      <c r="BB103" s="50">
        <v>0</v>
      </c>
      <c r="BC103" s="50">
        <v>0</v>
      </c>
      <c r="BD103" s="50">
        <v>11778502.665420001</v>
      </c>
      <c r="BE103" s="50">
        <v>0</v>
      </c>
      <c r="BF103" s="50">
        <v>0</v>
      </c>
      <c r="BG103" s="50">
        <v>0</v>
      </c>
      <c r="BH103" s="50">
        <v>21148992.359999999</v>
      </c>
    </row>
    <row r="104" spans="2:60" s="25" customFormat="1" ht="12" customHeight="1" outlineLevel="2" x14ac:dyDescent="0.2">
      <c r="B104" s="22"/>
      <c r="C104" s="23"/>
      <c r="D104" s="53" t="s">
        <v>98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0"/>
      <c r="AD104" s="50"/>
      <c r="AE104" s="50"/>
      <c r="AF104" s="50"/>
      <c r="AG104" s="50">
        <v>0</v>
      </c>
      <c r="AH104" s="50">
        <v>117249759.11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80747438.900000006</v>
      </c>
      <c r="AR104" s="50">
        <v>0</v>
      </c>
      <c r="AS104" s="50">
        <v>0</v>
      </c>
      <c r="AT104" s="50">
        <v>258084805.48000002</v>
      </c>
      <c r="AU104" s="50">
        <v>338832244.38</v>
      </c>
      <c r="AV104" s="50">
        <v>0</v>
      </c>
      <c r="AW104" s="50">
        <v>0</v>
      </c>
      <c r="AX104" s="50">
        <v>0</v>
      </c>
      <c r="AY104" s="50">
        <v>0</v>
      </c>
      <c r="AZ104" s="50">
        <v>26259765.180445999</v>
      </c>
      <c r="BA104" s="50">
        <v>0</v>
      </c>
      <c r="BB104" s="50">
        <v>0</v>
      </c>
      <c r="BC104" s="50">
        <v>0</v>
      </c>
      <c r="BD104" s="50">
        <v>9386864.4584999997</v>
      </c>
      <c r="BE104" s="50">
        <v>0</v>
      </c>
      <c r="BF104" s="50">
        <v>0</v>
      </c>
      <c r="BG104" s="50">
        <v>49808266.970662996</v>
      </c>
      <c r="BH104" s="50">
        <v>85454896.610662997</v>
      </c>
    </row>
    <row r="105" spans="2:60" s="25" customFormat="1" ht="12" customHeight="1" outlineLevel="2" x14ac:dyDescent="0.2">
      <c r="B105" s="22"/>
      <c r="C105" s="23"/>
      <c r="D105" s="53" t="s">
        <v>99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1"/>
      <c r="Z105" s="21"/>
      <c r="AA105" s="21"/>
      <c r="AB105" s="21"/>
      <c r="AC105" s="50"/>
      <c r="AD105" s="50"/>
      <c r="AE105" s="50"/>
      <c r="AF105" s="50"/>
      <c r="AG105" s="50">
        <v>0</v>
      </c>
      <c r="AH105" s="50">
        <v>21170030.120000001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18691242.239999998</v>
      </c>
      <c r="AR105" s="50">
        <v>0</v>
      </c>
      <c r="AS105" s="50">
        <v>0</v>
      </c>
      <c r="AT105" s="50">
        <v>45468720.990000002</v>
      </c>
      <c r="AU105" s="50">
        <v>64159963.229999997</v>
      </c>
      <c r="AV105" s="50">
        <v>0</v>
      </c>
      <c r="AW105" s="50">
        <v>0</v>
      </c>
      <c r="AX105" s="50">
        <v>0</v>
      </c>
      <c r="AY105" s="50">
        <v>0</v>
      </c>
      <c r="AZ105" s="50">
        <v>0</v>
      </c>
      <c r="BA105" s="50">
        <v>0</v>
      </c>
      <c r="BB105" s="50">
        <v>0</v>
      </c>
      <c r="BC105" s="50">
        <v>0</v>
      </c>
      <c r="BD105" s="50">
        <v>12585929.162380001</v>
      </c>
      <c r="BE105" s="50">
        <v>0</v>
      </c>
      <c r="BF105" s="50">
        <v>0</v>
      </c>
      <c r="BG105" s="50">
        <v>10554442.837716471</v>
      </c>
      <c r="BH105" s="50">
        <v>23140371.997716472</v>
      </c>
    </row>
    <row r="106" spans="2:60" s="25" customFormat="1" ht="12" customHeight="1" outlineLevel="2" x14ac:dyDescent="0.2">
      <c r="B106" s="22"/>
      <c r="C106" s="23"/>
      <c r="D106" s="53" t="s">
        <v>115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1"/>
      <c r="Z106" s="21"/>
      <c r="AA106" s="21"/>
      <c r="AB106" s="21"/>
      <c r="AC106" s="50"/>
      <c r="AD106" s="50"/>
      <c r="AE106" s="50"/>
      <c r="AF106" s="50"/>
      <c r="AG106" s="50"/>
      <c r="AH106" s="50"/>
      <c r="AI106" s="50">
        <v>0</v>
      </c>
      <c r="AJ106" s="50">
        <v>0</v>
      </c>
      <c r="AK106" s="50">
        <v>0</v>
      </c>
      <c r="AL106" s="50"/>
      <c r="AM106" s="50"/>
      <c r="AN106" s="50"/>
      <c r="AO106" s="50"/>
      <c r="AP106" s="50"/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/>
      <c r="AZ106" s="50"/>
      <c r="BA106" s="50"/>
      <c r="BB106" s="50"/>
      <c r="BC106" s="50"/>
      <c r="BD106" s="50">
        <v>7272288.2426800001</v>
      </c>
      <c r="BE106" s="50">
        <v>0</v>
      </c>
      <c r="BF106" s="50">
        <v>0</v>
      </c>
      <c r="BG106" s="50">
        <v>59398815.471752003</v>
      </c>
      <c r="BH106" s="50">
        <v>66671103.711752005</v>
      </c>
    </row>
    <row r="107" spans="2:60" s="25" customFormat="1" ht="12" customHeight="1" outlineLevel="2" x14ac:dyDescent="0.2">
      <c r="B107" s="22"/>
      <c r="C107" s="23"/>
      <c r="D107" s="53" t="s">
        <v>107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1"/>
      <c r="Z107" s="21"/>
      <c r="AA107" s="21"/>
      <c r="AB107" s="21"/>
      <c r="AC107" s="50"/>
      <c r="AD107" s="50"/>
      <c r="AE107" s="50"/>
      <c r="AF107" s="50"/>
      <c r="AG107" s="50">
        <v>0</v>
      </c>
      <c r="AH107" s="50">
        <v>201385.48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3220839.52</v>
      </c>
      <c r="BE107" s="50">
        <v>0</v>
      </c>
      <c r="BF107" s="50">
        <v>0</v>
      </c>
      <c r="BG107" s="50">
        <v>5170190.6033099992</v>
      </c>
      <c r="BH107" s="50">
        <v>8391030.1233099997</v>
      </c>
    </row>
    <row r="108" spans="2:60" s="25" customFormat="1" ht="12" customHeight="1" outlineLevel="1" x14ac:dyDescent="0.25">
      <c r="B108" s="28"/>
      <c r="C108" s="16"/>
      <c r="D108" s="17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38"/>
      <c r="V108" s="38"/>
      <c r="W108" s="38"/>
      <c r="X108" s="38"/>
      <c r="Y108" s="19"/>
      <c r="Z108" s="19"/>
      <c r="AA108" s="19"/>
      <c r="AB108" s="1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</row>
    <row r="109" spans="2:60" s="25" customFormat="1" ht="12" customHeight="1" outlineLevel="2" x14ac:dyDescent="0.25">
      <c r="B109" s="22"/>
      <c r="C109" s="23" t="s">
        <v>59</v>
      </c>
      <c r="D109" s="24"/>
      <c r="E109" s="18">
        <f t="shared" ref="E109:L109" si="22">+SUM(E110:E111)</f>
        <v>0</v>
      </c>
      <c r="F109" s="18">
        <f t="shared" si="22"/>
        <v>0</v>
      </c>
      <c r="G109" s="18">
        <f t="shared" si="22"/>
        <v>0</v>
      </c>
      <c r="H109" s="18">
        <f t="shared" si="22"/>
        <v>0</v>
      </c>
      <c r="I109" s="18">
        <f t="shared" si="22"/>
        <v>0</v>
      </c>
      <c r="J109" s="18">
        <f t="shared" si="22"/>
        <v>0</v>
      </c>
      <c r="K109" s="18">
        <f t="shared" si="22"/>
        <v>0</v>
      </c>
      <c r="L109" s="18">
        <f t="shared" si="22"/>
        <v>0</v>
      </c>
      <c r="M109" s="18">
        <f>+SUM(M110:M111)</f>
        <v>5972812.5</v>
      </c>
      <c r="N109" s="18">
        <f>+SUM(N110:N111)</f>
        <v>7656366.9699999997</v>
      </c>
      <c r="O109" s="18">
        <f>+SUM(O110:O111)</f>
        <v>108409142.765</v>
      </c>
      <c r="P109" s="18">
        <f>+SUM(P110:P111)</f>
        <v>66822581.443570018</v>
      </c>
      <c r="Q109" s="18">
        <f>+SUM(Q110:Q112)</f>
        <v>72374366.189444855</v>
      </c>
      <c r="R109" s="18">
        <f>+SUM(R110:R112)</f>
        <v>360521363.10075212</v>
      </c>
      <c r="S109" s="18">
        <f t="shared" ref="S109:X109" si="23">+SUM(S110:S118)</f>
        <v>79926145.944973871</v>
      </c>
      <c r="T109" s="18">
        <f t="shared" si="23"/>
        <v>386128937.3688972</v>
      </c>
      <c r="U109" s="18">
        <f t="shared" si="23"/>
        <v>1230219251.7</v>
      </c>
      <c r="V109" s="18">
        <f t="shared" si="23"/>
        <v>547160365.21889055</v>
      </c>
      <c r="W109" s="18">
        <f t="shared" si="23"/>
        <v>143840497.27090001</v>
      </c>
      <c r="X109" s="18">
        <f t="shared" si="23"/>
        <v>658938246.4134295</v>
      </c>
      <c r="Y109" s="19">
        <f t="shared" ref="Y109:AB109" si="24">+SUM(Y110:Y118)</f>
        <v>164948923.99000001</v>
      </c>
      <c r="Z109" s="19">
        <f t="shared" si="24"/>
        <v>719143991.33999991</v>
      </c>
      <c r="AA109" s="19">
        <f t="shared" si="24"/>
        <v>260875533.49000001</v>
      </c>
      <c r="AB109" s="19">
        <f t="shared" si="24"/>
        <v>1587426430.5689406</v>
      </c>
      <c r="AC109" s="49">
        <v>7280443435.8018932</v>
      </c>
      <c r="AD109" s="49">
        <v>2311634153.3904881</v>
      </c>
      <c r="AE109" s="49">
        <v>0</v>
      </c>
      <c r="AF109" s="49">
        <v>4106536680.8781033</v>
      </c>
      <c r="AG109" s="49">
        <v>1717338281.25</v>
      </c>
      <c r="AH109" s="49">
        <v>6718069339.0731039</v>
      </c>
      <c r="AI109" s="49">
        <v>563531250</v>
      </c>
      <c r="AJ109" s="49">
        <v>0</v>
      </c>
      <c r="AK109" s="49">
        <v>0</v>
      </c>
      <c r="AL109" s="49">
        <v>622809375</v>
      </c>
      <c r="AM109" s="49">
        <v>0</v>
      </c>
      <c r="AN109" s="49">
        <v>0</v>
      </c>
      <c r="AO109" s="49">
        <v>674156250</v>
      </c>
      <c r="AP109" s="49">
        <v>0</v>
      </c>
      <c r="AQ109" s="49">
        <v>0</v>
      </c>
      <c r="AR109" s="49">
        <v>733640625</v>
      </c>
      <c r="AS109" s="49">
        <v>0</v>
      </c>
      <c r="AT109" s="49">
        <v>0</v>
      </c>
      <c r="AU109" s="49">
        <v>2594137500</v>
      </c>
      <c r="AV109" s="49">
        <v>1247670807.6399999</v>
      </c>
      <c r="AW109" s="49">
        <v>1180838802.21</v>
      </c>
      <c r="AX109" s="49">
        <f>+AX116</f>
        <v>357724.17</v>
      </c>
      <c r="AY109" s="49">
        <v>299899922.06</v>
      </c>
      <c r="AZ109" s="49">
        <v>389197.59</v>
      </c>
      <c r="BA109" s="49">
        <v>1787893134.3500001</v>
      </c>
      <c r="BB109" s="49">
        <v>1472469884.6700001</v>
      </c>
      <c r="BC109" s="49">
        <v>1410184887.4400001</v>
      </c>
      <c r="BD109" s="49">
        <v>495429.94</v>
      </c>
      <c r="BE109" s="49">
        <v>327174440.83499998</v>
      </c>
      <c r="BF109" s="49">
        <v>466434.61</v>
      </c>
      <c r="BG109" s="49">
        <v>487714.34</v>
      </c>
      <c r="BH109" s="49">
        <v>7728328379.8593102</v>
      </c>
    </row>
    <row r="110" spans="2:60" s="25" customFormat="1" ht="12" customHeight="1" outlineLevel="2" x14ac:dyDescent="0.2">
      <c r="B110" s="22"/>
      <c r="C110" s="23"/>
      <c r="D110" s="26" t="s">
        <v>75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5972812.5</v>
      </c>
      <c r="N110" s="27">
        <v>7656366.9699999997</v>
      </c>
      <c r="O110" s="27">
        <v>108409142.765</v>
      </c>
      <c r="P110" s="27">
        <v>66822581.443570018</v>
      </c>
      <c r="Q110" s="27">
        <v>72374366.189444855</v>
      </c>
      <c r="R110" s="27">
        <v>58659866.525877066</v>
      </c>
      <c r="S110" s="27">
        <v>79926145.944973871</v>
      </c>
      <c r="T110" s="27">
        <v>54807426.297181748</v>
      </c>
      <c r="U110" s="27">
        <v>96771751.700000003</v>
      </c>
      <c r="V110" s="27">
        <v>54909259.152569994</v>
      </c>
      <c r="W110" s="27">
        <v>143840497.27090001</v>
      </c>
      <c r="X110" s="27">
        <v>63668744.650687985</v>
      </c>
      <c r="Y110" s="21">
        <v>164948923.99000001</v>
      </c>
      <c r="Z110" s="21">
        <v>56821456.849999994</v>
      </c>
      <c r="AA110" s="21">
        <v>260875533.49000001</v>
      </c>
      <c r="AB110" s="21">
        <v>55295841.631055839</v>
      </c>
      <c r="AC110" s="50">
        <v>266402875.80189374</v>
      </c>
      <c r="AD110" s="50">
        <v>29658415.22548794</v>
      </c>
      <c r="AE110" s="50"/>
      <c r="AF110" s="50"/>
      <c r="AG110" s="50"/>
      <c r="AH110" s="50">
        <v>381129.63999999996</v>
      </c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</row>
    <row r="111" spans="2:60" s="25" customFormat="1" ht="12" customHeight="1" outlineLevel="2" x14ac:dyDescent="0.25">
      <c r="B111" s="22"/>
      <c r="C111" s="23"/>
      <c r="D111" s="26" t="s">
        <v>76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251366692.98487502</v>
      </c>
      <c r="S111" s="27">
        <v>0</v>
      </c>
      <c r="T111" s="27">
        <v>221756628.62818792</v>
      </c>
      <c r="U111" s="27">
        <v>0</v>
      </c>
      <c r="V111" s="27">
        <v>261414357.45374998</v>
      </c>
      <c r="W111" s="27">
        <v>0</v>
      </c>
      <c r="X111" s="27">
        <v>399495111.83536267</v>
      </c>
      <c r="Y111" s="19"/>
      <c r="Z111" s="21">
        <v>444535871.10999995</v>
      </c>
      <c r="AA111" s="21"/>
      <c r="AB111" s="21">
        <v>942773681.42167783</v>
      </c>
      <c r="AC111" s="50">
        <v>3542488560</v>
      </c>
      <c r="AD111" s="50">
        <v>412540426.89999998</v>
      </c>
      <c r="AE111" s="50"/>
      <c r="AF111" s="50">
        <v>132193.51</v>
      </c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</row>
    <row r="112" spans="2:60" s="25" customFormat="1" ht="12" customHeight="1" outlineLevel="2" x14ac:dyDescent="0.25">
      <c r="B112" s="22"/>
      <c r="C112" s="23"/>
      <c r="D112" s="26" t="s">
        <v>77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>
        <v>0</v>
      </c>
      <c r="R112" s="27">
        <v>50494803.590000004</v>
      </c>
      <c r="S112" s="27">
        <v>0</v>
      </c>
      <c r="T112" s="27">
        <v>108626017.72352749</v>
      </c>
      <c r="U112" s="27">
        <v>0</v>
      </c>
      <c r="V112" s="27">
        <v>128046526.03</v>
      </c>
      <c r="W112" s="27">
        <v>0</v>
      </c>
      <c r="X112" s="27">
        <v>195774389.92737883</v>
      </c>
      <c r="Y112" s="19"/>
      <c r="Z112" s="21">
        <v>217786663.38</v>
      </c>
      <c r="AA112" s="21"/>
      <c r="AB112" s="21">
        <v>176201395.68999997</v>
      </c>
      <c r="AC112" s="50">
        <v>3471552000</v>
      </c>
      <c r="AD112" s="50">
        <v>404279511.37</v>
      </c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</row>
    <row r="113" spans="2:60" s="25" customFormat="1" ht="12" customHeight="1" outlineLevel="2" x14ac:dyDescent="0.25">
      <c r="B113" s="22"/>
      <c r="C113" s="23"/>
      <c r="D113" s="26" t="s">
        <v>86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>
        <v>413155511.8262068</v>
      </c>
      <c r="AC113" s="50">
        <v>0</v>
      </c>
      <c r="AD113" s="50">
        <v>863676914.55500007</v>
      </c>
      <c r="AE113" s="50">
        <v>0</v>
      </c>
      <c r="AF113" s="50">
        <v>1605068915.5481033</v>
      </c>
      <c r="AG113" s="50">
        <v>0</v>
      </c>
      <c r="AH113" s="50">
        <v>2707521640.6331034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0</v>
      </c>
      <c r="AT113" s="50">
        <v>0</v>
      </c>
      <c r="AU113" s="50">
        <v>0</v>
      </c>
      <c r="AV113" s="50">
        <v>0</v>
      </c>
      <c r="AW113" s="50">
        <v>0</v>
      </c>
      <c r="AX113" s="50">
        <v>0</v>
      </c>
      <c r="AY113" s="50">
        <v>0</v>
      </c>
      <c r="AZ113" s="50">
        <v>0</v>
      </c>
      <c r="BA113" s="50">
        <v>1787172180.1700001</v>
      </c>
      <c r="BB113" s="50">
        <v>0</v>
      </c>
      <c r="BC113" s="50">
        <v>0</v>
      </c>
      <c r="BD113" s="50">
        <v>0</v>
      </c>
      <c r="BE113" s="50">
        <v>0</v>
      </c>
      <c r="BF113" s="50">
        <v>0</v>
      </c>
      <c r="BG113" s="50">
        <v>0</v>
      </c>
      <c r="BH113" s="50">
        <v>1787172180.1693101</v>
      </c>
    </row>
    <row r="114" spans="2:60" s="25" customFormat="1" ht="12" customHeight="1" outlineLevel="2" x14ac:dyDescent="0.25">
      <c r="B114" s="22"/>
      <c r="C114" s="23"/>
      <c r="D114" s="26" t="s">
        <v>90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19"/>
      <c r="Z114" s="21"/>
      <c r="AA114" s="21"/>
      <c r="AB114" s="21"/>
      <c r="AC114" s="50">
        <v>0</v>
      </c>
      <c r="AD114" s="50">
        <v>329503687.19999999</v>
      </c>
      <c r="AE114" s="50">
        <v>0</v>
      </c>
      <c r="AF114" s="50">
        <v>966431681.97000003</v>
      </c>
      <c r="AG114" s="50">
        <v>0</v>
      </c>
      <c r="AH114" s="50">
        <v>1787855225.9200001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  <c r="AO114" s="50">
        <v>0</v>
      </c>
      <c r="AP114" s="50">
        <v>0</v>
      </c>
      <c r="AQ114" s="50">
        <v>0</v>
      </c>
      <c r="AR114" s="50">
        <v>0</v>
      </c>
      <c r="AS114" s="50">
        <v>0</v>
      </c>
      <c r="AT114" s="50">
        <v>0</v>
      </c>
      <c r="AU114" s="50">
        <v>0</v>
      </c>
      <c r="AV114" s="50">
        <v>0</v>
      </c>
      <c r="AW114" s="50">
        <v>1180486446.77</v>
      </c>
      <c r="AX114" s="50">
        <v>0</v>
      </c>
      <c r="AY114" s="50">
        <v>0</v>
      </c>
      <c r="AZ114" s="50">
        <v>0</v>
      </c>
      <c r="BA114" s="50">
        <v>0</v>
      </c>
      <c r="BB114" s="50">
        <v>0</v>
      </c>
      <c r="BC114" s="50">
        <v>1409729711.2</v>
      </c>
      <c r="BD114" s="50">
        <v>0</v>
      </c>
      <c r="BE114" s="50">
        <v>0</v>
      </c>
      <c r="BF114" s="50">
        <v>0</v>
      </c>
      <c r="BG114" s="50">
        <v>0</v>
      </c>
      <c r="BH114" s="50">
        <v>2590216157.9700003</v>
      </c>
    </row>
    <row r="115" spans="2:60" s="25" customFormat="1" ht="12" customHeight="1" outlineLevel="2" x14ac:dyDescent="0.25">
      <c r="B115" s="22"/>
      <c r="C115" s="23"/>
      <c r="D115" s="26" t="s">
        <v>92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19"/>
      <c r="Z115" s="21"/>
      <c r="AA115" s="21"/>
      <c r="AB115" s="21"/>
      <c r="AC115" s="50">
        <v>0</v>
      </c>
      <c r="AD115" s="50">
        <v>687690</v>
      </c>
      <c r="AE115" s="50">
        <v>0</v>
      </c>
      <c r="AF115" s="50">
        <v>800812891.72000003</v>
      </c>
      <c r="AG115" s="50">
        <v>0</v>
      </c>
      <c r="AH115" s="50">
        <v>1291375658.26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0</v>
      </c>
      <c r="AU115" s="50">
        <v>0</v>
      </c>
      <c r="AV115" s="50">
        <v>966267653.27999997</v>
      </c>
      <c r="AW115" s="50">
        <v>0</v>
      </c>
      <c r="AX115" s="50">
        <v>0</v>
      </c>
      <c r="AY115" s="50">
        <v>0</v>
      </c>
      <c r="AZ115" s="50">
        <v>0</v>
      </c>
      <c r="BA115" s="50">
        <v>0</v>
      </c>
      <c r="BB115" s="50">
        <v>1159845435.54</v>
      </c>
      <c r="BC115" s="50">
        <v>0</v>
      </c>
      <c r="BD115" s="50">
        <v>0</v>
      </c>
      <c r="BE115" s="50">
        <v>0</v>
      </c>
      <c r="BF115" s="50">
        <v>0</v>
      </c>
      <c r="BG115" s="50">
        <v>0</v>
      </c>
      <c r="BH115" s="50">
        <v>2126113088.8199999</v>
      </c>
    </row>
    <row r="116" spans="2:60" s="25" customFormat="1" ht="12" customHeight="1" outlineLevel="2" x14ac:dyDescent="0.25">
      <c r="B116" s="22"/>
      <c r="C116" s="23"/>
      <c r="D116" s="26" t="s">
        <v>89</v>
      </c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19"/>
      <c r="Z116" s="21"/>
      <c r="AA116" s="21"/>
      <c r="AB116" s="21"/>
      <c r="AC116" s="50">
        <v>0</v>
      </c>
      <c r="AD116" s="50">
        <v>271287508.13999999</v>
      </c>
      <c r="AE116" s="50">
        <v>0</v>
      </c>
      <c r="AF116" s="50">
        <v>734090998.13</v>
      </c>
      <c r="AG116" s="50">
        <v>1717338281.25</v>
      </c>
      <c r="AH116" s="50">
        <v>930935684.61999989</v>
      </c>
      <c r="AI116" s="50">
        <v>563531250</v>
      </c>
      <c r="AJ116" s="50">
        <v>0</v>
      </c>
      <c r="AK116" s="50">
        <v>0</v>
      </c>
      <c r="AL116" s="50">
        <v>622809375</v>
      </c>
      <c r="AM116" s="50">
        <v>0</v>
      </c>
      <c r="AN116" s="50">
        <v>0</v>
      </c>
      <c r="AO116" s="50">
        <v>674156250</v>
      </c>
      <c r="AP116" s="50">
        <v>0</v>
      </c>
      <c r="AQ116" s="50">
        <v>0</v>
      </c>
      <c r="AR116" s="50">
        <v>733640625</v>
      </c>
      <c r="AS116" s="50">
        <v>0</v>
      </c>
      <c r="AT116" s="50">
        <v>0</v>
      </c>
      <c r="AU116" s="50">
        <v>2594137500</v>
      </c>
      <c r="AV116" s="50">
        <v>281403154.36000001</v>
      </c>
      <c r="AW116" s="50">
        <v>352355.44</v>
      </c>
      <c r="AX116" s="50">
        <v>357724.17</v>
      </c>
      <c r="AY116" s="50">
        <v>299899922.06</v>
      </c>
      <c r="AZ116" s="50">
        <v>389197.59</v>
      </c>
      <c r="BA116" s="50">
        <v>720954.17999999993</v>
      </c>
      <c r="BB116" s="50">
        <v>312624449.13</v>
      </c>
      <c r="BC116" s="50">
        <v>455176.24</v>
      </c>
      <c r="BD116" s="50">
        <v>495429.94</v>
      </c>
      <c r="BE116" s="50">
        <v>327174440.83499998</v>
      </c>
      <c r="BF116" s="50">
        <v>466434.61</v>
      </c>
      <c r="BG116" s="50">
        <v>487714.34</v>
      </c>
      <c r="BH116" s="50">
        <v>1224826952.8999999</v>
      </c>
    </row>
    <row r="117" spans="2:60" s="25" customFormat="1" ht="12" customHeight="1" outlineLevel="2" x14ac:dyDescent="0.25">
      <c r="B117" s="22"/>
      <c r="C117" s="23"/>
      <c r="D117" s="26" t="s">
        <v>78</v>
      </c>
      <c r="E117" s="18"/>
      <c r="F117" s="18"/>
      <c r="G117" s="18"/>
      <c r="H117" s="18"/>
      <c r="I117" s="18"/>
      <c r="J117" s="18"/>
      <c r="K117" s="18"/>
      <c r="L117" s="18"/>
      <c r="M117" s="27"/>
      <c r="N117" s="27"/>
      <c r="O117" s="27"/>
      <c r="P117" s="27"/>
      <c r="Q117" s="27"/>
      <c r="R117" s="27"/>
      <c r="S117" s="27">
        <v>0</v>
      </c>
      <c r="T117" s="27">
        <v>938864.72</v>
      </c>
      <c r="U117" s="27">
        <v>570227500</v>
      </c>
      <c r="V117" s="27">
        <v>53317678.422570571</v>
      </c>
      <c r="W117" s="27">
        <v>0</v>
      </c>
      <c r="X117" s="27"/>
      <c r="Y117" s="19"/>
      <c r="Z117" s="19"/>
      <c r="AA117" s="19"/>
      <c r="AB117" s="1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</row>
    <row r="118" spans="2:60" s="25" customFormat="1" ht="12" customHeight="1" outlineLevel="2" x14ac:dyDescent="0.25">
      <c r="B118" s="22"/>
      <c r="C118" s="23"/>
      <c r="D118" s="26" t="s">
        <v>79</v>
      </c>
      <c r="E118" s="18"/>
      <c r="F118" s="18"/>
      <c r="G118" s="18"/>
      <c r="H118" s="18"/>
      <c r="I118" s="18"/>
      <c r="J118" s="18"/>
      <c r="K118" s="18"/>
      <c r="L118" s="18"/>
      <c r="M118" s="27"/>
      <c r="N118" s="27"/>
      <c r="O118" s="27"/>
      <c r="P118" s="27"/>
      <c r="Q118" s="27"/>
      <c r="R118" s="27"/>
      <c r="S118" s="27">
        <v>0</v>
      </c>
      <c r="T118" s="27">
        <v>0</v>
      </c>
      <c r="U118" s="27">
        <v>563220000</v>
      </c>
      <c r="V118" s="27">
        <v>49472544.159999996</v>
      </c>
      <c r="W118" s="27"/>
      <c r="X118" s="27"/>
      <c r="Y118" s="19"/>
      <c r="Z118" s="19"/>
      <c r="AA118" s="19"/>
      <c r="AB118" s="1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</row>
    <row r="119" spans="2:60" s="25" customFormat="1" ht="12" customHeight="1" outlineLevel="2" x14ac:dyDescent="0.25">
      <c r="B119" s="22"/>
      <c r="C119" s="23"/>
      <c r="D119" s="26"/>
      <c r="E119" s="18"/>
      <c r="F119" s="18"/>
      <c r="G119" s="18"/>
      <c r="H119" s="18"/>
      <c r="I119" s="18"/>
      <c r="J119" s="18"/>
      <c r="K119" s="18"/>
      <c r="L119" s="1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19"/>
      <c r="Z119" s="19"/>
      <c r="AA119" s="19"/>
      <c r="AB119" s="1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</row>
    <row r="120" spans="2:60" s="25" customFormat="1" ht="12" customHeight="1" outlineLevel="2" x14ac:dyDescent="0.25">
      <c r="B120" s="22"/>
      <c r="C120" s="23" t="s">
        <v>61</v>
      </c>
      <c r="D120" s="26"/>
      <c r="E120" s="18">
        <f t="shared" ref="E120:Q120" si="25">+SUM(E121:E123)</f>
        <v>0</v>
      </c>
      <c r="F120" s="18">
        <f t="shared" si="25"/>
        <v>0</v>
      </c>
      <c r="G120" s="18">
        <f t="shared" si="25"/>
        <v>0</v>
      </c>
      <c r="H120" s="18">
        <f t="shared" si="25"/>
        <v>0</v>
      </c>
      <c r="I120" s="18">
        <f t="shared" si="25"/>
        <v>0</v>
      </c>
      <c r="J120" s="18">
        <f t="shared" si="25"/>
        <v>0</v>
      </c>
      <c r="K120" s="18">
        <f t="shared" si="25"/>
        <v>0</v>
      </c>
      <c r="L120" s="18">
        <f t="shared" si="25"/>
        <v>0</v>
      </c>
      <c r="M120" s="18">
        <f t="shared" si="25"/>
        <v>0</v>
      </c>
      <c r="N120" s="18">
        <f t="shared" si="25"/>
        <v>0</v>
      </c>
      <c r="O120" s="18">
        <f t="shared" si="25"/>
        <v>0</v>
      </c>
      <c r="P120" s="18">
        <f t="shared" si="25"/>
        <v>0</v>
      </c>
      <c r="Q120" s="18">
        <f t="shared" si="25"/>
        <v>10580659.405923652</v>
      </c>
      <c r="R120" s="18">
        <f t="shared" ref="R120:X120" si="26">+SUM(R121:R123)</f>
        <v>8480338.2692728303</v>
      </c>
      <c r="S120" s="18">
        <f t="shared" si="26"/>
        <v>12357437.652815418</v>
      </c>
      <c r="T120" s="18">
        <f t="shared" si="26"/>
        <v>7893471.4164993661</v>
      </c>
      <c r="U120" s="18">
        <f t="shared" si="26"/>
        <v>16437879.376418423</v>
      </c>
      <c r="V120" s="18">
        <f t="shared" si="26"/>
        <v>9042525.5600000005</v>
      </c>
      <c r="W120" s="18">
        <f>+SUM(W121:W123)</f>
        <v>26875715.34</v>
      </c>
      <c r="X120" s="18">
        <f t="shared" si="26"/>
        <v>10659686.408000002</v>
      </c>
      <c r="Y120" s="19">
        <f t="shared" ref="Y120:AB120" si="27">+SUM(Y121:Y123)</f>
        <v>29873525.919999994</v>
      </c>
      <c r="Z120" s="19">
        <f t="shared" si="27"/>
        <v>8273889.9040000001</v>
      </c>
      <c r="AA120" s="19">
        <f t="shared" si="27"/>
        <v>57801843.160000004</v>
      </c>
      <c r="AB120" s="19">
        <f t="shared" si="27"/>
        <v>7954992.2139999811</v>
      </c>
      <c r="AC120" s="49">
        <v>47592873.890000001</v>
      </c>
      <c r="AD120" s="49">
        <v>5129340.021799989</v>
      </c>
      <c r="AE120" s="49">
        <v>63005497.389999993</v>
      </c>
      <c r="AF120" s="49">
        <v>14013330.630619997</v>
      </c>
      <c r="AG120" s="49">
        <v>98985359.180000007</v>
      </c>
      <c r="AH120" s="49">
        <v>20830412.57</v>
      </c>
      <c r="AI120" s="49">
        <v>10100803.99</v>
      </c>
      <c r="AJ120" s="49">
        <v>10432597.550000001</v>
      </c>
      <c r="AK120" s="49">
        <f>+AK124</f>
        <v>10785390.710000001</v>
      </c>
      <c r="AL120" s="49">
        <v>11133143.960000001</v>
      </c>
      <c r="AM120" s="49">
        <v>11457377.67</v>
      </c>
      <c r="AN120" s="49">
        <v>11759276.91</v>
      </c>
      <c r="AO120" s="49">
        <v>0</v>
      </c>
      <c r="AP120" s="49">
        <v>0</v>
      </c>
      <c r="AQ120" s="49">
        <v>0</v>
      </c>
      <c r="AR120" s="49">
        <v>0</v>
      </c>
      <c r="AS120" s="49">
        <v>0</v>
      </c>
      <c r="AT120" s="49">
        <v>0</v>
      </c>
      <c r="AU120" s="49">
        <v>65668590.790000007</v>
      </c>
      <c r="AV120" s="49">
        <v>2066052.6400000001</v>
      </c>
      <c r="AW120" s="49">
        <v>2123315.89</v>
      </c>
      <c r="AX120" s="49">
        <f>AX124</f>
        <v>2184194.14</v>
      </c>
      <c r="AY120" s="49">
        <v>2243953.42</v>
      </c>
      <c r="AZ120" s="49">
        <v>2297973.4500000007</v>
      </c>
      <c r="BA120" s="49">
        <v>2346820.58</v>
      </c>
      <c r="BB120" s="49">
        <v>0</v>
      </c>
      <c r="BC120" s="49">
        <v>0</v>
      </c>
      <c r="BD120" s="49">
        <v>0</v>
      </c>
      <c r="BE120" s="49">
        <v>0</v>
      </c>
      <c r="BF120" s="49">
        <v>0</v>
      </c>
      <c r="BG120" s="49">
        <v>0</v>
      </c>
      <c r="BH120" s="49">
        <v>13262310.120000001</v>
      </c>
    </row>
    <row r="121" spans="2:60" s="25" customFormat="1" ht="12" customHeight="1" outlineLevel="2" x14ac:dyDescent="0.2">
      <c r="B121" s="22"/>
      <c r="C121" s="23"/>
      <c r="D121" s="26" t="s">
        <v>80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9279470.8487098068</v>
      </c>
      <c r="R121" s="27">
        <v>7400207.85857426</v>
      </c>
      <c r="S121" s="27">
        <v>11269978.18</v>
      </c>
      <c r="T121" s="27">
        <v>7024772.4331999999</v>
      </c>
      <c r="U121" s="27">
        <v>14991420.116434671</v>
      </c>
      <c r="V121" s="27">
        <v>7184124.3799999999</v>
      </c>
      <c r="W121" s="27">
        <v>24510896.869999997</v>
      </c>
      <c r="X121" s="27">
        <v>7842764.2880000016</v>
      </c>
      <c r="Y121" s="21">
        <v>27245060.789999995</v>
      </c>
      <c r="Z121" s="21">
        <v>6257688.2439999999</v>
      </c>
      <c r="AA121" s="21">
        <v>52716300.790000007</v>
      </c>
      <c r="AB121" s="21">
        <v>7027532.9179999866</v>
      </c>
      <c r="AC121" s="50">
        <v>30063447</v>
      </c>
      <c r="AD121" s="50">
        <v>1300612.1139999889</v>
      </c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</row>
    <row r="122" spans="2:60" s="14" customFormat="1" ht="12.75" customHeight="1" x14ac:dyDescent="0.2">
      <c r="B122" s="22"/>
      <c r="C122" s="23"/>
      <c r="D122" s="26" t="s">
        <v>81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932052.46756480832</v>
      </c>
      <c r="R122" s="27">
        <v>775555.56034760247</v>
      </c>
      <c r="S122" s="27">
        <v>779013.04281541868</v>
      </c>
      <c r="T122" s="27">
        <v>565596.69703892583</v>
      </c>
      <c r="U122" s="27">
        <v>1036246.1277222385</v>
      </c>
      <c r="V122" s="27">
        <v>1331576.52</v>
      </c>
      <c r="W122" s="27">
        <v>1694257.28</v>
      </c>
      <c r="X122" s="27">
        <v>1546261.2</v>
      </c>
      <c r="Y122" s="21">
        <v>1883249.8</v>
      </c>
      <c r="Z122" s="21">
        <v>1431396.3</v>
      </c>
      <c r="AA122" s="21">
        <v>3643913.36</v>
      </c>
      <c r="AB122" s="21">
        <v>685595.59600000002</v>
      </c>
      <c r="AC122" s="50">
        <v>2078083.17</v>
      </c>
      <c r="AD122" s="50">
        <v>119026.90360000005</v>
      </c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</row>
    <row r="123" spans="2:60" s="14" customFormat="1" ht="12.75" customHeight="1" x14ac:dyDescent="0.25">
      <c r="B123" s="28"/>
      <c r="C123" s="23"/>
      <c r="D123" s="26" t="s">
        <v>82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7">
        <v>369136.08964903618</v>
      </c>
      <c r="R123" s="27">
        <v>304574.85035096772</v>
      </c>
      <c r="S123" s="27">
        <v>308446.43</v>
      </c>
      <c r="T123" s="27">
        <v>303102.28626044031</v>
      </c>
      <c r="U123" s="27">
        <v>410213.13226151292</v>
      </c>
      <c r="V123" s="27">
        <v>526824.66</v>
      </c>
      <c r="W123" s="27">
        <v>670561.18999999994</v>
      </c>
      <c r="X123" s="27">
        <v>1270660.92</v>
      </c>
      <c r="Y123" s="21">
        <v>745215.33</v>
      </c>
      <c r="Z123" s="21">
        <v>584805.36</v>
      </c>
      <c r="AA123" s="21">
        <v>1441629.0100000002</v>
      </c>
      <c r="AB123" s="21">
        <v>241863.69999999425</v>
      </c>
      <c r="AC123" s="50">
        <v>822019.61</v>
      </c>
      <c r="AD123" s="50">
        <v>22980.43</v>
      </c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</row>
    <row r="124" spans="2:60" s="14" customFormat="1" ht="12.75" customHeight="1" x14ac:dyDescent="0.25">
      <c r="B124" s="28"/>
      <c r="C124" s="23"/>
      <c r="D124" s="26" t="s">
        <v>94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7"/>
      <c r="R124" s="27"/>
      <c r="S124" s="27"/>
      <c r="T124" s="27"/>
      <c r="U124" s="27"/>
      <c r="V124" s="27"/>
      <c r="W124" s="27"/>
      <c r="X124" s="27"/>
      <c r="Y124" s="21"/>
      <c r="Z124" s="21"/>
      <c r="AA124" s="21"/>
      <c r="AB124" s="21"/>
      <c r="AC124" s="50">
        <v>14629324.109999999</v>
      </c>
      <c r="AD124" s="50">
        <v>3686720.5742000001</v>
      </c>
      <c r="AE124" s="50">
        <v>63005497.389999993</v>
      </c>
      <c r="AF124" s="50">
        <v>14013330.630619997</v>
      </c>
      <c r="AG124" s="50">
        <v>98985359.180000007</v>
      </c>
      <c r="AH124" s="50">
        <v>20830412.57</v>
      </c>
      <c r="AI124" s="50">
        <v>10100803.99</v>
      </c>
      <c r="AJ124" s="50">
        <v>10432597.550000001</v>
      </c>
      <c r="AK124" s="50">
        <v>10785390.710000001</v>
      </c>
      <c r="AL124" s="50">
        <v>11133143.960000001</v>
      </c>
      <c r="AM124" s="50">
        <v>11457377.67</v>
      </c>
      <c r="AN124" s="50">
        <v>11759276.91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  <c r="AU124" s="50">
        <v>65668590.790000007</v>
      </c>
      <c r="AV124" s="50">
        <v>2066052.6400000001</v>
      </c>
      <c r="AW124" s="50">
        <v>2123315.89</v>
      </c>
      <c r="AX124" s="50">
        <v>2184194.14</v>
      </c>
      <c r="AY124" s="50">
        <v>2243953.42</v>
      </c>
      <c r="AZ124" s="50">
        <v>2297973.4500000007</v>
      </c>
      <c r="BA124" s="50">
        <v>2346820.58</v>
      </c>
      <c r="BB124" s="50">
        <v>0</v>
      </c>
      <c r="BC124" s="50">
        <v>0</v>
      </c>
      <c r="BD124" s="50">
        <v>0</v>
      </c>
      <c r="BE124" s="50">
        <v>0</v>
      </c>
      <c r="BF124" s="50">
        <v>0</v>
      </c>
      <c r="BG124" s="50">
        <v>0</v>
      </c>
      <c r="BH124" s="50">
        <v>13262310.120000001</v>
      </c>
    </row>
    <row r="125" spans="2:60" s="14" customFormat="1" ht="12" customHeight="1" x14ac:dyDescent="0.25">
      <c r="B125" s="28"/>
      <c r="C125" s="23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38"/>
      <c r="V125" s="38"/>
      <c r="W125" s="38"/>
      <c r="X125" s="38"/>
      <c r="Y125" s="21"/>
      <c r="Z125" s="21"/>
      <c r="AA125" s="21"/>
      <c r="AB125" s="21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</row>
    <row r="126" spans="2:60" s="25" customFormat="1" ht="12" customHeight="1" x14ac:dyDescent="0.25">
      <c r="B126" s="29" t="s">
        <v>60</v>
      </c>
      <c r="C126" s="16"/>
      <c r="D126" s="17"/>
      <c r="E126" s="18">
        <f t="shared" ref="E126:AF126" si="28">+E62+E9</f>
        <v>524016268</v>
      </c>
      <c r="F126" s="19">
        <f t="shared" si="28"/>
        <v>246540349.19</v>
      </c>
      <c r="G126" s="18">
        <f t="shared" si="28"/>
        <v>659054109</v>
      </c>
      <c r="H126" s="19">
        <f t="shared" si="28"/>
        <v>216989632</v>
      </c>
      <c r="I126" s="18">
        <f t="shared" si="28"/>
        <v>730429264.98000002</v>
      </c>
      <c r="J126" s="19">
        <f t="shared" si="28"/>
        <v>252824057.92999998</v>
      </c>
      <c r="K126" s="18">
        <f t="shared" si="28"/>
        <v>823529239.76997566</v>
      </c>
      <c r="L126" s="19">
        <f t="shared" si="28"/>
        <v>273712365.12599194</v>
      </c>
      <c r="M126" s="18">
        <f t="shared" si="28"/>
        <v>887277265.07302165</v>
      </c>
      <c r="N126" s="19">
        <f t="shared" si="28"/>
        <v>297077891.12697953</v>
      </c>
      <c r="O126" s="18">
        <f t="shared" si="28"/>
        <v>995123556.32584357</v>
      </c>
      <c r="P126" s="19">
        <f t="shared" si="28"/>
        <v>280027065.95339358</v>
      </c>
      <c r="Q126" s="18">
        <f t="shared" si="28"/>
        <v>414254401.49382007</v>
      </c>
      <c r="R126" s="19">
        <f t="shared" si="28"/>
        <v>470478501.35209787</v>
      </c>
      <c r="S126" s="18">
        <f t="shared" si="28"/>
        <v>494177864.54048312</v>
      </c>
      <c r="T126" s="19">
        <f t="shared" si="28"/>
        <v>498833626.47063828</v>
      </c>
      <c r="U126" s="19">
        <f t="shared" si="28"/>
        <v>1696965727.634438</v>
      </c>
      <c r="V126" s="19">
        <f t="shared" si="28"/>
        <v>663357306.43196809</v>
      </c>
      <c r="W126" s="19">
        <f t="shared" si="28"/>
        <v>1123470917.6203055</v>
      </c>
      <c r="X126" s="19">
        <f t="shared" si="28"/>
        <v>1133843605.6003501</v>
      </c>
      <c r="Y126" s="19">
        <f t="shared" si="28"/>
        <v>1194062155.7311513</v>
      </c>
      <c r="Z126" s="19">
        <f t="shared" si="28"/>
        <v>1189516820.2940626</v>
      </c>
      <c r="AA126" s="19">
        <f t="shared" si="28"/>
        <v>1337158642.1179597</v>
      </c>
      <c r="AB126" s="19">
        <f t="shared" si="28"/>
        <v>2165399585.1900697</v>
      </c>
      <c r="AC126" s="19">
        <f t="shared" si="28"/>
        <v>8257321015.5591583</v>
      </c>
      <c r="AD126" s="19">
        <f t="shared" si="28"/>
        <v>2667953826.1232052</v>
      </c>
      <c r="AE126" s="19">
        <f t="shared" si="28"/>
        <v>1515325084.76121</v>
      </c>
      <c r="AF126" s="19">
        <f t="shared" si="28"/>
        <v>5642029226.4168329</v>
      </c>
      <c r="AG126" s="19">
        <f>+AG62+AG9</f>
        <v>5519049545.7428493</v>
      </c>
      <c r="AH126" s="19">
        <f>+AH62+AH9</f>
        <v>10095613241.689342</v>
      </c>
      <c r="AI126" s="19">
        <f t="shared" ref="AI126:BH126" si="29">+AI62+AI9</f>
        <v>893408348.26530004</v>
      </c>
      <c r="AJ126" s="19">
        <f t="shared" si="29"/>
        <v>588929870.8787303</v>
      </c>
      <c r="AK126" s="19">
        <f t="shared" si="29"/>
        <v>240152889.76843789</v>
      </c>
      <c r="AL126" s="19">
        <f t="shared" si="29"/>
        <v>781785569.49618816</v>
      </c>
      <c r="AM126" s="19">
        <f t="shared" si="29"/>
        <v>2544710658.112071</v>
      </c>
      <c r="AN126" s="19">
        <f t="shared" si="29"/>
        <v>144812094.32367951</v>
      </c>
      <c r="AO126" s="19">
        <f t="shared" si="29"/>
        <v>966312643.67780006</v>
      </c>
      <c r="AP126" s="19">
        <f t="shared" si="29"/>
        <v>591047595.71808708</v>
      </c>
      <c r="AQ126" s="19">
        <f t="shared" si="29"/>
        <v>345837631.9502182</v>
      </c>
      <c r="AR126" s="19">
        <f t="shared" si="29"/>
        <v>1042432675.0107999</v>
      </c>
      <c r="AS126" s="19">
        <f t="shared" si="29"/>
        <v>3134003429.75</v>
      </c>
      <c r="AT126" s="19">
        <f t="shared" si="29"/>
        <v>653628315.38599992</v>
      </c>
      <c r="AU126" s="19">
        <f t="shared" si="29"/>
        <v>11927061751.364532</v>
      </c>
      <c r="AV126" s="19">
        <f t="shared" si="29"/>
        <v>1420468318.2744</v>
      </c>
      <c r="AW126" s="19">
        <f t="shared" si="29"/>
        <v>1321711719.7612698</v>
      </c>
      <c r="AX126" s="19">
        <f t="shared" si="29"/>
        <v>97940539.211220875</v>
      </c>
      <c r="AY126" s="19">
        <f t="shared" si="29"/>
        <v>367466590.69381011</v>
      </c>
      <c r="AZ126" s="19">
        <f t="shared" si="29"/>
        <v>823467359.44726467</v>
      </c>
      <c r="BA126" s="19">
        <f t="shared" si="29"/>
        <v>1849096329.1495187</v>
      </c>
      <c r="BB126" s="19">
        <f t="shared" si="29"/>
        <v>1565424995.8225999</v>
      </c>
      <c r="BC126" s="19">
        <f t="shared" si="29"/>
        <v>1480718142.8009527</v>
      </c>
      <c r="BD126" s="19">
        <f t="shared" si="29"/>
        <v>478911591.19293249</v>
      </c>
      <c r="BE126" s="19">
        <f t="shared" si="29"/>
        <v>481208598.6178</v>
      </c>
      <c r="BF126" s="19">
        <f t="shared" si="29"/>
        <v>837280233.4352001</v>
      </c>
      <c r="BG126" s="19">
        <f t="shared" si="29"/>
        <v>713153485.45344138</v>
      </c>
      <c r="BH126" s="19">
        <f t="shared" si="29"/>
        <v>11436847903.864538</v>
      </c>
    </row>
    <row r="127" spans="2:60" ht="12" customHeight="1" thickBot="1" x14ac:dyDescent="0.3">
      <c r="B127" s="30"/>
      <c r="C127" s="31"/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40"/>
      <c r="V127" s="40"/>
      <c r="W127" s="40"/>
      <c r="X127" s="40"/>
      <c r="Y127" s="44"/>
      <c r="Z127" s="44"/>
      <c r="AA127" s="44"/>
      <c r="AB127" s="44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6"/>
    </row>
    <row r="128" spans="2:60" x14ac:dyDescent="0.25">
      <c r="E128" s="34"/>
      <c r="F128" s="34"/>
      <c r="G128" s="34"/>
      <c r="H128" s="34"/>
      <c r="I128" s="34"/>
      <c r="J128" s="34"/>
    </row>
    <row r="129" spans="3:60" x14ac:dyDescent="0.25">
      <c r="C129" s="36" t="s">
        <v>65</v>
      </c>
      <c r="E129" s="34"/>
      <c r="F129" s="34"/>
      <c r="G129" s="34"/>
      <c r="H129" s="34"/>
      <c r="I129" s="34"/>
      <c r="J129" s="34"/>
      <c r="AA129" s="47"/>
      <c r="AC129" s="47"/>
      <c r="AE129" s="52"/>
      <c r="AG129" s="52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5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52"/>
    </row>
    <row r="130" spans="3:60" x14ac:dyDescent="0.25">
      <c r="D130" s="41" t="s">
        <v>137</v>
      </c>
      <c r="E130" s="34"/>
      <c r="F130" s="34"/>
      <c r="G130" s="34"/>
      <c r="H130" s="34"/>
      <c r="I130" s="34"/>
      <c r="J130" s="34"/>
      <c r="S130" s="37"/>
      <c r="T130" s="37"/>
      <c r="AA130" s="47"/>
      <c r="AB130" s="47"/>
      <c r="AC130" s="47"/>
      <c r="AD130" s="47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</row>
    <row r="131" spans="3:60" x14ac:dyDescent="0.25">
      <c r="E131" s="34"/>
      <c r="F131" s="34"/>
      <c r="G131" s="34"/>
      <c r="H131" s="34"/>
      <c r="I131" s="34"/>
      <c r="J131" s="34"/>
    </row>
    <row r="132" spans="3:60" x14ac:dyDescent="0.25">
      <c r="E132" s="34"/>
      <c r="F132" s="34"/>
      <c r="G132" s="34"/>
      <c r="H132" s="34"/>
      <c r="I132" s="34"/>
      <c r="J132" s="34"/>
    </row>
    <row r="133" spans="3:60" x14ac:dyDescent="0.25">
      <c r="E133" s="34"/>
      <c r="F133" s="34"/>
      <c r="G133" s="34"/>
      <c r="H133" s="34"/>
      <c r="I133" s="34"/>
      <c r="J133" s="34"/>
    </row>
    <row r="134" spans="3:60" x14ac:dyDescent="0.25">
      <c r="E134" s="34"/>
      <c r="F134" s="34"/>
      <c r="G134" s="34"/>
      <c r="H134" s="34"/>
      <c r="I134" s="34"/>
      <c r="J134" s="34"/>
    </row>
    <row r="135" spans="3:60" x14ac:dyDescent="0.25">
      <c r="E135" s="34"/>
      <c r="F135" s="34"/>
      <c r="G135" s="34"/>
      <c r="H135" s="34"/>
      <c r="I135" s="34"/>
      <c r="J135" s="34"/>
    </row>
    <row r="136" spans="3:60" x14ac:dyDescent="0.25">
      <c r="E136" s="34"/>
      <c r="F136" s="34"/>
      <c r="G136" s="34"/>
      <c r="H136" s="34"/>
      <c r="I136" s="34"/>
      <c r="J136" s="34"/>
    </row>
    <row r="137" spans="3:60" x14ac:dyDescent="0.25">
      <c r="E137" s="34"/>
      <c r="F137" s="34"/>
      <c r="G137" s="34"/>
      <c r="H137" s="34"/>
      <c r="I137" s="34"/>
      <c r="J137" s="34"/>
    </row>
    <row r="138" spans="3:60" x14ac:dyDescent="0.25">
      <c r="E138" s="34"/>
      <c r="F138" s="34"/>
      <c r="G138" s="34"/>
      <c r="H138" s="34"/>
      <c r="I138" s="34"/>
      <c r="J138" s="34"/>
    </row>
    <row r="139" spans="3:60" x14ac:dyDescent="0.25">
      <c r="E139" s="34"/>
      <c r="F139" s="34"/>
      <c r="G139" s="34"/>
      <c r="H139" s="34"/>
      <c r="I139" s="34"/>
      <c r="J139" s="34"/>
    </row>
    <row r="140" spans="3:60" x14ac:dyDescent="0.25">
      <c r="E140" s="34"/>
      <c r="F140" s="34"/>
      <c r="G140" s="34"/>
      <c r="H140" s="34"/>
      <c r="I140" s="34"/>
      <c r="J140" s="34"/>
    </row>
    <row r="141" spans="3:60" x14ac:dyDescent="0.25">
      <c r="E141" s="34"/>
      <c r="F141" s="34"/>
      <c r="G141" s="34"/>
      <c r="H141" s="34"/>
      <c r="I141" s="34"/>
      <c r="J141" s="34"/>
    </row>
    <row r="142" spans="3:60" x14ac:dyDescent="0.25">
      <c r="E142" s="34"/>
      <c r="F142" s="34"/>
      <c r="G142" s="34"/>
      <c r="H142" s="34"/>
      <c r="I142" s="34"/>
      <c r="J142" s="34"/>
    </row>
  </sheetData>
  <mergeCells count="17">
    <mergeCell ref="AG6:AH6"/>
    <mergeCell ref="AI6:BH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  <mergeCell ref="B7:D7"/>
    <mergeCell ref="E6:F6"/>
    <mergeCell ref="G6:H6"/>
    <mergeCell ref="I6:J6"/>
    <mergeCell ref="K6:L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20:T12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2021-03-05T15:32:03Z</dcterms:modified>
</cp:coreProperties>
</file>